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65401" windowWidth="10230" windowHeight="11760" activeTab="6"/>
  </bookViews>
  <sheets>
    <sheet name="ינואר" sheetId="1" r:id="rId1"/>
    <sheet name="פברואר" sheetId="2" r:id="rId2"/>
    <sheet name="מרץ" sheetId="3" r:id="rId3"/>
    <sheet name="אפריל" sheetId="4" r:id="rId4"/>
    <sheet name="מאי " sheetId="5" r:id="rId5"/>
    <sheet name="יוני" sheetId="6" r:id="rId6"/>
    <sheet name="יולי" sheetId="7" r:id="rId7"/>
    <sheet name="גרפים" sheetId="8" r:id="rId8"/>
  </sheets>
  <externalReferences>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<sst xmlns="http://schemas.openxmlformats.org/spreadsheetml/2006/main" count="928" uniqueCount="106">
  <si>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</si>
  <si>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</si>
  <si>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</si>
  <si>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</si>
  <si>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</si>
  <si>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</si>
  <si>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</si>
  <si>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</si>
  <si>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</si>
  <si>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</si>
  <si>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</si>
  <si>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</si>
  <si>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</si>
  <si>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</si>
  <si>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</si>
  <si>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</si>
  <si>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</si>
  <si>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</si>
  <si>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</si>
  <si>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</si>
  <si>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</si>
  <si>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</si>
  <si>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</si>
  <si>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</si>
  <si>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</si>
  <si>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</si>
  <si>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</si>
  <si>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</si>
  <si>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</si>
  <si>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</si>
  <si>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</si>
  <si>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</si>
  <si>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</si>
  <si>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</si>
  <si>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</si>
  <si>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</si>
  <si>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</si>
  <si>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</si>
  <si>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</si>
  <si>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</si>
  <si>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</si>
  <si>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</si>
  <si>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</si>
  <si>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</si>
  <si>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</si>
  <si>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</si>
  <si>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</si>
  <si>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</si>
  <si>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</si>
  <si>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</si>
  <si>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</si>
  <si>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</si>
  <si>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</si>
  <si>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</si>
  <si>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</si>
  <si>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</si>
  <si>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</si>
  <si>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</si>
  <si>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</si>
  <si>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</si>
  <si>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</si>
  <si>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</si>
  <si>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</si>
  <si>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</si>
  <si>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</si>
  <si>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</si>
  <si>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</si>
  <si>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</si>
  <si>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</si>
  <si>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</si>
  <si>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</si>
  <si>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</si>
  <si>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</si>
  <si>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</si>
  <si>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</si>
  <si>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</si>
  <si>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</si>
  <si>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</si>
  <si>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</si>
  <si>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</si>
  <si>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</si>
  <si>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</si>
  <si>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</si>
  <si>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</si>
  <si>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</si>
  <si>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</si>
  <si>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</si>
  <si>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</si>
  <si>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</si>
  <si>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</si>
  <si>
    <t>ינואר - יוני 12</t>
  </si>
  <si>
    <t>ינואר - יוני 13</t>
  </si>
  <si>
    <t>יוני2012</t>
  </si>
  <si>
    <t>יוני2013</t>
  </si>
  <si>
    <t>ינו'-יוני 12</t>
  </si>
  <si>
    <t>ינו'-יוני 13</t>
  </si>
  <si>
    <t>ינואר - יוני</t>
  </si>
  <si>
    <t>יוני</t>
  </si>
  <si>
    <t>ינואר - יולי 12</t>
  </si>
  <si>
    <t>ינואר - יולי 13</t>
  </si>
  <si>
    <t>יולי2012</t>
  </si>
  <si>
    <t>יולי2013</t>
  </si>
  <si>
    <t>ינו'-יולי 12</t>
  </si>
  <si>
    <t>ינו'-יולי 13</t>
  </si>
  <si>
    <t>ינואר - יולי</t>
  </si>
  <si>
    <t>יולי</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</si>
</sst>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2">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u val="single"/>
      <sz val="11"/>
      <color indexed="12"/>
      <name val="Arial"/>
      <family val="2"/>
    </font>
    <font>
      <u val="single"/>
      <sz val="11"/>
      <color indexed="20"/>
      <name val="Arial"/>
      <family val="2"/>
    </font>
    <font>
      <b/>
      <sz val="12"/>
      <color indexed="12"/>
      <name val="Arial"/>
      <family val="2"/>
    </font>
    <font>
      <sz val="12"/>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24"/>
      <name val="Arial"/>
      <family val="0"/>
    </font>
    <font>
      <sz val="20"/>
      <color indexed="48"/>
      <name val="Arial"/>
      <family val="0"/>
    </font>
    <font>
      <b/>
      <sz val="32"/>
      <name val="Times New Roman"/>
      <family val="0"/>
    </font>
    <font>
      <b/>
      <sz val="24"/>
      <name val="Times New Roman"/>
      <family val="0"/>
    </font>
    <font>
      <b/>
      <u val="single"/>
      <sz val="11"/>
      <color indexed="8"/>
      <name val="Arial"/>
      <family val="0"/>
    </font>
    <font>
      <sz val="9"/>
      <color indexed="8"/>
      <name val="Calibri"/>
      <family val="0"/>
    </font>
    <font>
      <sz val="11"/>
      <color indexed="8"/>
      <name val="Calibri"/>
      <family val="0"/>
    </font>
    <font>
      <b/>
      <sz val="32"/>
      <name val="Calibri"/>
      <family val="0"/>
    </font>
    <font>
      <b/>
      <sz val="28"/>
      <name val="Calibri"/>
      <family val="0"/>
    </font>
    <font>
      <b/>
      <sz val="28"/>
      <name val="Times New Roman"/>
      <family val="0"/>
    </font>
    <font>
      <b/>
      <sz val="11"/>
      <color indexed="8"/>
      <name val="Calibri"/>
      <family val="0"/>
    </font>
    <font>
      <sz val="15.25"/>
      <color indexed="8"/>
      <name val="Arial"/>
      <family val="0"/>
    </font>
    <font>
      <b/>
      <sz val="9.75"/>
      <color indexed="8"/>
      <name val="David"/>
      <family val="0"/>
    </font>
    <font>
      <b/>
      <sz val="10.5"/>
      <color indexed="8"/>
      <name val="Arial"/>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gray0625">
        <fgColor indexed="9"/>
        <bgColor indexed="22"/>
      </patternFill>
    </fill>
    <fill>
      <patternFill patternType="gray125">
        <fgColor indexed="9"/>
        <bgColor indexed="22"/>
      </patternFill>
    </fill>
    <fill>
      <patternFill patternType="solid">
        <fgColor indexed="22"/>
        <bgColor indexed="64"/>
      </patternFill>
    </fill>
  </fills>
  <borders count="1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indexed="56"/>
      </right>
      <top style="medium">
        <color indexed="24"/>
      </top>
      <bottom/>
    </border>
    <border>
      <left style="medium">
        <color indexed="18"/>
      </left>
      <right/>
      <top/>
      <bottom/>
    </border>
    <border>
      <left/>
      <right style="medium">
        <color indexed="56"/>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indexed="56"/>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indexed="30"/>
      </top>
      <bottom/>
    </border>
    <border>
      <left/>
      <right/>
      <top style="medium">
        <color indexed="30"/>
      </top>
      <bottom/>
    </border>
    <border>
      <left/>
      <right style="medium">
        <color indexed="18"/>
      </right>
      <top style="medium">
        <color indexed="30"/>
      </top>
      <bottom/>
    </border>
    <border>
      <left style="medium">
        <color indexed="24"/>
      </left>
      <right/>
      <top/>
      <bottom style="medium">
        <color indexed="30"/>
      </bottom>
    </border>
    <border>
      <left>
        <color indexed="63"/>
      </left>
      <right>
        <color indexed="63"/>
      </right>
      <top>
        <color indexed="63"/>
      </top>
      <bottom style="medium">
        <color indexed="30"/>
      </bottom>
    </border>
    <border>
      <left/>
      <right style="medium">
        <color indexed="18"/>
      </right>
      <top/>
      <bottom style="medium">
        <color indexed="30"/>
      </bottom>
    </border>
    <border>
      <left style="medium">
        <color indexed="18"/>
      </left>
      <right style="medium">
        <color indexed="24"/>
      </right>
      <top/>
      <bottom/>
    </border>
    <border>
      <left style="medium">
        <color indexed="24"/>
      </left>
      <right/>
      <top style="medium">
        <color indexed="24"/>
      </top>
      <bottom style="medium">
        <color indexed="24"/>
      </bottom>
    </border>
    <border>
      <left/>
      <right/>
      <top style="medium">
        <color indexed="24"/>
      </top>
      <bottom style="medium">
        <color indexed="24"/>
      </bottom>
    </border>
    <border>
      <left/>
      <right style="medium">
        <color indexed="24"/>
      </right>
      <top style="medium">
        <color indexed="24"/>
      </top>
      <bottom style="medium">
        <color indexed="24"/>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indexed="24"/>
      </left>
      <right/>
      <top/>
      <bottom style="medium">
        <color indexed="31"/>
      </bottom>
    </border>
    <border>
      <left/>
      <right style="medium">
        <color indexed="24"/>
      </right>
      <top/>
      <bottom style="medium">
        <color indexed="31"/>
      </bottom>
    </border>
    <border>
      <left/>
      <right/>
      <top/>
      <bottom style="medium">
        <color indexed="12"/>
      </bottom>
    </border>
    <border>
      <left style="medium">
        <color indexed="24"/>
      </left>
      <right/>
      <top/>
      <bottom style="medium">
        <color indexed="12"/>
      </bottom>
    </border>
    <border>
      <left/>
      <right style="medium">
        <color indexed="24"/>
      </right>
      <top/>
      <bottom style="medium">
        <color indexed="12"/>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indexed="30"/>
      </bottom>
    </border>
    <border>
      <left>
        <color indexed="63"/>
      </left>
      <right>
        <color indexed="63"/>
      </right>
      <top style="medium">
        <color indexed="24"/>
      </top>
      <bottom style="medium">
        <color indexed="30"/>
      </bottom>
    </border>
    <border>
      <left>
        <color indexed="63"/>
      </left>
      <right style="medium">
        <color indexed="24"/>
      </right>
      <top style="medium">
        <color indexed="24"/>
      </top>
      <bottom style="medium">
        <color indexed="30"/>
      </bottom>
    </border>
    <border>
      <left>
        <color indexed="63"/>
      </left>
      <right style="medium"/>
      <top style="medium">
        <color indexed="24"/>
      </top>
      <bottom style="medium">
        <color indexed="30"/>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indexed="30"/>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indexed="30"/>
      </bottom>
    </border>
    <border>
      <left>
        <color indexed="63"/>
      </left>
      <right style="medium">
        <color indexed="24"/>
      </right>
      <top>
        <color indexed="63"/>
      </top>
      <bottom style="medium">
        <color indexed="30"/>
      </bottom>
    </border>
    <border>
      <left/>
      <right style="medium">
        <color indexed="18"/>
      </right>
      <top style="medium">
        <color indexed="18"/>
      </top>
      <bottom style="medium">
        <color indexed="18"/>
      </bottom>
    </border>
    <border>
      <left>
        <color indexed="63"/>
      </left>
      <right style="medium">
        <color indexed="12"/>
      </right>
      <top>
        <color indexed="63"/>
      </top>
      <bottom style="medium">
        <color indexed="31"/>
      </bottom>
    </border>
    <border>
      <left>
        <color indexed="63"/>
      </left>
      <right style="medium">
        <color indexed="12"/>
      </right>
      <top>
        <color indexed="63"/>
      </top>
      <bottom>
        <color indexed="63"/>
      </bottom>
    </border>
    <border>
      <left>
        <color indexed="63"/>
      </left>
      <right style="medium">
        <color indexed="12"/>
      </right>
      <top>
        <color indexed="63"/>
      </top>
      <bottom style="medium">
        <color indexed="12"/>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right/>
      <top style="medium"/>
      <bottom style="medium"/>
    </border>
    <border>
      <left/>
      <right/>
      <top style="medium"/>
      <bottom style="medium"/>
    </border>
    <border>
      <left style="medium">
        <color indexed="18"/>
      </left>
      <right style="medium">
        <color indexed="24"/>
      </right>
      <top style="medium">
        <color indexed="24"/>
      </top>
      <bottom/>
    </border>
    <border>
      <left style="medium">
        <color indexed="18"/>
      </left>
      <right style="medium">
        <color indexed="24"/>
      </right>
      <top/>
      <bottom style="medium">
        <color indexed="24"/>
      </bottom>
    </border>
    <border>
      <left/>
      <right style="medium">
        <color indexed="18"/>
      </right>
      <top style="medium">
        <color indexed="18"/>
      </top>
      <bottom style="medium">
        <color indexed="24"/>
      </bottom>
    </border>
    <border>
      <left/>
      <right style="medium">
        <color indexed="24"/>
      </right>
      <top style="medium">
        <color indexed="18"/>
      </top>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22"/>
      </left>
      <right/>
      <top style="medium">
        <color indexed="23"/>
      </top>
      <bottom style="medium">
        <color indexed="22"/>
      </bottom>
    </border>
    <border>
      <left/>
      <right style="medium">
        <color indexed="22"/>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top style="medium">
        <color indexed="12"/>
      </top>
      <bottom/>
    </border>
    <border>
      <left style="medium">
        <color indexed="24"/>
      </left>
      <right/>
      <top style="medium">
        <color indexed="12"/>
      </top>
      <bottom/>
    </border>
    <border>
      <left/>
      <right style="medium">
        <color indexed="24"/>
      </right>
      <top style="medium">
        <color indexed="12"/>
      </top>
      <bottom/>
    </border>
    <border>
      <left/>
      <right style="medium">
        <color indexed="31"/>
      </right>
      <top style="medium">
        <color indexed="24"/>
      </top>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indexed="12"/>
      </left>
      <right/>
      <top style="medium">
        <color indexed="12"/>
      </top>
      <bottom/>
    </border>
    <border>
      <left style="medium">
        <color indexed="12"/>
      </left>
      <right/>
      <top/>
      <bottom/>
    </border>
    <border>
      <left style="medium">
        <color indexed="12"/>
      </left>
      <right/>
      <top/>
      <bottom style="medium">
        <color indexed="12"/>
      </bottom>
    </border>
    <border>
      <left style="medium">
        <color indexed="31"/>
      </left>
      <right/>
      <top style="medium">
        <color indexed="12"/>
      </top>
      <bottom/>
    </border>
    <border>
      <left style="medium">
        <color indexed="31"/>
      </left>
      <right/>
      <top/>
      <bottom style="medium">
        <color indexed="31"/>
      </bottom>
    </border>
    <border>
      <left>
        <color indexed="63"/>
      </left>
      <right>
        <color indexed="63"/>
      </right>
      <top style="medium">
        <color indexed="12"/>
      </top>
      <bottom style="medium">
        <color indexed="12"/>
      </bottom>
    </border>
    <border>
      <left>
        <color indexed="63"/>
      </left>
      <right style="medium">
        <color indexed="24"/>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31"/>
      </left>
      <right style="medium">
        <color indexed="12"/>
      </right>
      <top style="medium">
        <color indexed="12"/>
      </top>
      <bottom>
        <color indexed="63"/>
      </bottom>
    </border>
    <border>
      <left style="medium">
        <color indexed="31"/>
      </left>
      <right style="medium">
        <color indexed="12"/>
      </right>
      <top>
        <color indexed="63"/>
      </top>
      <bottom style="medium">
        <color indexed="31"/>
      </bottom>
    </border>
    <border>
      <left style="medium">
        <color indexed="12"/>
      </left>
      <right>
        <color indexed="63"/>
      </right>
      <top style="medium">
        <color indexed="12"/>
      </top>
      <bottom style="medium">
        <color indexed="12"/>
      </bottom>
    </border>
    <border>
      <left style="medium">
        <color indexed="24"/>
      </left>
      <right>
        <color indexed="63"/>
      </right>
      <top style="medium">
        <color indexed="12"/>
      </top>
      <bottom style="medium">
        <color indexed="12"/>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1" fillId="25" borderId="1" applyNumberFormat="0" applyFont="0" applyAlignment="0" applyProtection="0"/>
    <xf numFmtId="0" fontId="67" fillId="26" borderId="2" applyNumberFormat="0" applyAlignment="0" applyProtection="0"/>
    <xf numFmtId="0" fontId="68" fillId="27"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6" applyNumberFormat="0" applyFill="0" applyAlignment="0" applyProtection="0"/>
    <xf numFmtId="0" fontId="77" fillId="26" borderId="7" applyNumberFormat="0" applyAlignment="0" applyProtection="0"/>
    <xf numFmtId="0" fontId="78" fillId="29" borderId="2" applyNumberFormat="0" applyAlignment="0" applyProtection="0"/>
    <xf numFmtId="0" fontId="79" fillId="30" borderId="0" applyNumberFormat="0" applyBorder="0" applyAlignment="0" applyProtection="0"/>
    <xf numFmtId="0" fontId="80" fillId="31" borderId="8" applyNumberFormat="0" applyAlignment="0" applyProtection="0"/>
    <xf numFmtId="0" fontId="81" fillId="0" borderId="9" applyNumberFormat="0" applyFill="0" applyAlignment="0" applyProtection="0"/>
  </cellStyleXfs>
  <cellXfs count="342">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2"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2" borderId="43" xfId="0" applyNumberFormat="1" applyFont="1" applyFill="1" applyBorder="1" applyAlignment="1">
      <alignment horizontal="center" vertical="center" textRotation="90"/>
    </xf>
    <xf numFmtId="164" fontId="8" fillId="33" borderId="0" xfId="0" applyNumberFormat="1" applyFont="1" applyFill="1" applyBorder="1" applyAlignment="1">
      <alignment/>
    </xf>
    <xf numFmtId="164" fontId="8" fillId="33"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0" fontId="0" fillId="0" borderId="0" xfId="0" applyFill="1" applyAlignment="1">
      <alignment/>
    </xf>
    <xf numFmtId="0" fontId="0" fillId="32" borderId="0" xfId="0" applyFill="1" applyAlignment="1">
      <alignment/>
    </xf>
    <xf numFmtId="3" fontId="0" fillId="32" borderId="0" xfId="0" applyNumberFormat="1" applyFill="1" applyAlignment="1">
      <alignment/>
    </xf>
    <xf numFmtId="3" fontId="2" fillId="32" borderId="0" xfId="0" applyNumberFormat="1" applyFont="1" applyFill="1" applyAlignment="1">
      <alignment/>
    </xf>
    <xf numFmtId="164" fontId="2" fillId="32" borderId="0" xfId="0" applyNumberFormat="1" applyFont="1" applyFill="1" applyAlignment="1">
      <alignment/>
    </xf>
    <xf numFmtId="49" fontId="18" fillId="0" borderId="0" xfId="0" applyNumberFormat="1" applyFont="1" applyAlignment="1">
      <alignment/>
    </xf>
    <xf numFmtId="165" fontId="19" fillId="34" borderId="47" xfId="0" applyNumberFormat="1" applyFont="1" applyFill="1" applyBorder="1" applyAlignment="1">
      <alignment horizontal="right"/>
    </xf>
    <xf numFmtId="164" fontId="16" fillId="34" borderId="47" xfId="0" applyNumberFormat="1" applyFont="1" applyFill="1" applyBorder="1" applyAlignment="1">
      <alignment horizontal="right"/>
    </xf>
    <xf numFmtId="164" fontId="16" fillId="34" borderId="48" xfId="0" applyNumberFormat="1" applyFont="1" applyFill="1" applyBorder="1" applyAlignment="1">
      <alignment horizontal="right"/>
    </xf>
    <xf numFmtId="17" fontId="9" fillId="34" borderId="49" xfId="0" applyNumberFormat="1" applyFont="1" applyFill="1" applyBorder="1" applyAlignment="1">
      <alignment horizontal="right"/>
    </xf>
    <xf numFmtId="17" fontId="9" fillId="34" borderId="50" xfId="0" applyNumberFormat="1" applyFont="1" applyFill="1" applyBorder="1" applyAlignment="1">
      <alignment horizontal="right"/>
    </xf>
    <xf numFmtId="164" fontId="17" fillId="34" borderId="0" xfId="0" applyNumberFormat="1" applyFont="1" applyFill="1" applyBorder="1" applyAlignment="1">
      <alignment horizontal="right"/>
    </xf>
    <xf numFmtId="164" fontId="17" fillId="34" borderId="51" xfId="0" applyNumberFormat="1" applyFont="1" applyFill="1" applyBorder="1" applyAlignment="1">
      <alignment horizontal="right"/>
    </xf>
    <xf numFmtId="3" fontId="6" fillId="0" borderId="0" xfId="0" applyNumberFormat="1" applyFont="1" applyAlignment="1">
      <alignment horizontal="right"/>
    </xf>
    <xf numFmtId="3" fontId="4" fillId="32" borderId="52" xfId="0" applyNumberFormat="1" applyFont="1" applyFill="1" applyBorder="1" applyAlignment="1">
      <alignment horizontal="center" vertical="center" textRotation="90"/>
    </xf>
    <xf numFmtId="3" fontId="7" fillId="32" borderId="53" xfId="0" applyNumberFormat="1" applyFont="1" applyFill="1" applyBorder="1" applyAlignment="1">
      <alignment/>
    </xf>
    <xf numFmtId="164" fontId="7" fillId="32" borderId="53" xfId="0" applyNumberFormat="1" applyFont="1" applyFill="1" applyBorder="1" applyAlignment="1">
      <alignment/>
    </xf>
    <xf numFmtId="164" fontId="7" fillId="32" borderId="54" xfId="0" applyNumberFormat="1" applyFont="1" applyFill="1" applyBorder="1" applyAlignment="1">
      <alignment/>
    </xf>
    <xf numFmtId="164" fontId="8" fillId="32" borderId="53" xfId="0" applyNumberFormat="1" applyFont="1" applyFill="1" applyBorder="1" applyAlignment="1">
      <alignment/>
    </xf>
    <xf numFmtId="164" fontId="8" fillId="32" borderId="51" xfId="0" applyNumberFormat="1" applyFont="1" applyFill="1" applyBorder="1" applyAlignment="1">
      <alignment/>
    </xf>
    <xf numFmtId="164" fontId="7" fillId="32" borderId="52" xfId="0" applyNumberFormat="1" applyFont="1" applyFill="1" applyBorder="1" applyAlignment="1">
      <alignment/>
    </xf>
    <xf numFmtId="164" fontId="7" fillId="32" borderId="0" xfId="0" applyNumberFormat="1" applyFont="1" applyFill="1" applyBorder="1" applyAlignment="1">
      <alignment/>
    </xf>
    <xf numFmtId="164" fontId="8" fillId="32" borderId="0" xfId="0" applyNumberFormat="1" applyFont="1" applyFill="1" applyBorder="1" applyAlignment="1">
      <alignment/>
    </xf>
    <xf numFmtId="3" fontId="4" fillId="32" borderId="55" xfId="0" applyNumberFormat="1" applyFont="1" applyFill="1" applyBorder="1" applyAlignment="1">
      <alignment horizontal="center" vertical="center" textRotation="90"/>
    </xf>
    <xf numFmtId="3" fontId="7" fillId="32" borderId="56" xfId="0" applyNumberFormat="1" applyFont="1" applyFill="1" applyBorder="1" applyAlignment="1">
      <alignment/>
    </xf>
    <xf numFmtId="164" fontId="7" fillId="32" borderId="57" xfId="0" applyNumberFormat="1" applyFont="1" applyFill="1" applyBorder="1" applyAlignment="1">
      <alignment/>
    </xf>
    <xf numFmtId="164" fontId="7" fillId="32" borderId="58" xfId="0" applyNumberFormat="1" applyFont="1" applyFill="1" applyBorder="1" applyAlignment="1">
      <alignment/>
    </xf>
    <xf numFmtId="164" fontId="8" fillId="32" borderId="57" xfId="0" applyNumberFormat="1" applyFont="1" applyFill="1" applyBorder="1" applyAlignment="1">
      <alignment/>
    </xf>
    <xf numFmtId="164" fontId="8" fillId="32" borderId="59" xfId="0" applyNumberFormat="1" applyFont="1" applyFill="1" applyBorder="1" applyAlignment="1">
      <alignment/>
    </xf>
    <xf numFmtId="164" fontId="7" fillId="32" borderId="60" xfId="0" applyNumberFormat="1" applyFont="1" applyFill="1" applyBorder="1" applyAlignment="1">
      <alignment/>
    </xf>
    <xf numFmtId="164" fontId="8" fillId="32" borderId="60" xfId="0" applyNumberFormat="1" applyFont="1" applyFill="1" applyBorder="1" applyAlignment="1">
      <alignment/>
    </xf>
    <xf numFmtId="164" fontId="0" fillId="32" borderId="0" xfId="0" applyNumberFormat="1" applyFill="1" applyAlignment="1">
      <alignment/>
    </xf>
    <xf numFmtId="164" fontId="20" fillId="32"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25" fillId="0" borderId="0" xfId="0" applyNumberFormat="1" applyFont="1" applyFill="1" applyAlignment="1">
      <alignment horizontal="center"/>
    </xf>
    <xf numFmtId="49" fontId="18" fillId="0" borderId="0" xfId="0" applyNumberFormat="1" applyFont="1" applyFill="1" applyAlignment="1">
      <alignment/>
    </xf>
    <xf numFmtId="165" fontId="19" fillId="35" borderId="61" xfId="0" applyNumberFormat="1" applyFont="1" applyFill="1" applyBorder="1" applyAlignment="1">
      <alignment horizontal="right"/>
    </xf>
    <xf numFmtId="165" fontId="19" fillId="35" borderId="62" xfId="0" applyNumberFormat="1" applyFont="1" applyFill="1" applyBorder="1" applyAlignment="1">
      <alignment horizontal="right"/>
    </xf>
    <xf numFmtId="164" fontId="16" fillId="35" borderId="61" xfId="0" applyNumberFormat="1" applyFont="1" applyFill="1" applyBorder="1" applyAlignment="1">
      <alignment horizontal="right"/>
    </xf>
    <xf numFmtId="164" fontId="16" fillId="35" borderId="62"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10" xfId="0" applyNumberFormat="1" applyFont="1" applyBorder="1" applyAlignment="1">
      <alignment/>
    </xf>
    <xf numFmtId="164" fontId="7" fillId="0" borderId="11" xfId="0" applyNumberFormat="1" applyFont="1" applyBorder="1" applyAlignment="1">
      <alignment/>
    </xf>
    <xf numFmtId="164" fontId="7" fillId="0" borderId="0" xfId="0" applyNumberFormat="1" applyFont="1" applyBorder="1" applyAlignment="1">
      <alignment/>
    </xf>
    <xf numFmtId="164" fontId="8" fillId="0" borderId="10" xfId="0" applyNumberFormat="1" applyFont="1" applyBorder="1" applyAlignment="1">
      <alignment/>
    </xf>
    <xf numFmtId="164" fontId="8" fillId="0" borderId="11" xfId="0" applyNumberFormat="1" applyFont="1" applyBorder="1" applyAlignment="1">
      <alignment/>
    </xf>
    <xf numFmtId="3" fontId="7" fillId="0" borderId="63"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63"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6" borderId="66" xfId="0" applyNumberFormat="1" applyFont="1" applyFill="1" applyBorder="1" applyAlignment="1">
      <alignment horizontal="right"/>
    </xf>
    <xf numFmtId="1" fontId="5" fillId="36" borderId="67" xfId="0" applyNumberFormat="1" applyFont="1" applyFill="1" applyBorder="1" applyAlignment="1">
      <alignment horizontal="right"/>
    </xf>
    <xf numFmtId="1" fontId="4" fillId="36" borderId="68" xfId="0" applyNumberFormat="1" applyFont="1" applyFill="1" applyBorder="1" applyAlignment="1">
      <alignment/>
    </xf>
    <xf numFmtId="1" fontId="9" fillId="36" borderId="62" xfId="0" applyNumberFormat="1" applyFont="1" applyFill="1" applyBorder="1" applyAlignment="1">
      <alignment/>
    </xf>
    <xf numFmtId="1" fontId="6" fillId="0" borderId="0" xfId="0" applyNumberFormat="1" applyFont="1" applyAlignment="1">
      <alignment/>
    </xf>
    <xf numFmtId="3" fontId="5" fillId="36" borderId="69" xfId="0" applyNumberFormat="1" applyFont="1" applyFill="1" applyBorder="1" applyAlignment="1">
      <alignment vertical="center"/>
    </xf>
    <xf numFmtId="3" fontId="2" fillId="36" borderId="70" xfId="0" applyNumberFormat="1" applyFont="1" applyFill="1" applyBorder="1" applyAlignment="1">
      <alignment vertical="center"/>
    </xf>
    <xf numFmtId="3" fontId="6" fillId="36" borderId="71" xfId="0" applyNumberFormat="1" applyFont="1" applyFill="1" applyBorder="1" applyAlignment="1">
      <alignment horizontal="right" vertical="center"/>
    </xf>
    <xf numFmtId="165" fontId="22" fillId="36" borderId="70" xfId="0" applyNumberFormat="1" applyFont="1" applyFill="1" applyBorder="1" applyAlignment="1">
      <alignment horizontal="center" vertical="center"/>
    </xf>
    <xf numFmtId="3" fontId="6" fillId="36" borderId="28" xfId="0" applyNumberFormat="1" applyFont="1" applyFill="1" applyBorder="1" applyAlignment="1">
      <alignment vertical="center"/>
    </xf>
    <xf numFmtId="165" fontId="22" fillId="36" borderId="29" xfId="0" applyNumberFormat="1" applyFont="1" applyFill="1" applyBorder="1" applyAlignment="1">
      <alignment vertical="center"/>
    </xf>
    <xf numFmtId="3" fontId="5" fillId="0" borderId="72" xfId="0" applyNumberFormat="1" applyFont="1" applyFill="1" applyBorder="1" applyAlignment="1">
      <alignment horizontal="right"/>
    </xf>
    <xf numFmtId="164" fontId="5" fillId="0" borderId="73"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72" xfId="0" applyNumberFormat="1" applyFont="1" applyFill="1" applyBorder="1" applyAlignment="1">
      <alignment horizontal="right"/>
    </xf>
    <xf numFmtId="164" fontId="5" fillId="0" borderId="75" xfId="0" applyNumberFormat="1" applyFont="1" applyFill="1" applyBorder="1" applyAlignment="1">
      <alignment horizontal="right"/>
    </xf>
    <xf numFmtId="3" fontId="6" fillId="0" borderId="0" xfId="0" applyNumberFormat="1" applyFont="1" applyFill="1" applyAlignment="1">
      <alignment/>
    </xf>
    <xf numFmtId="3" fontId="9" fillId="0" borderId="76" xfId="0" applyNumberFormat="1" applyFont="1" applyFill="1" applyBorder="1" applyAlignment="1">
      <alignment/>
    </xf>
    <xf numFmtId="164" fontId="8" fillId="0" borderId="77" xfId="0" applyNumberFormat="1" applyFont="1" applyFill="1" applyBorder="1" applyAlignment="1">
      <alignment vertical="center"/>
    </xf>
    <xf numFmtId="164" fontId="8" fillId="0" borderId="77" xfId="0" applyNumberFormat="1" applyFont="1" applyFill="1" applyBorder="1" applyAlignment="1">
      <alignment/>
    </xf>
    <xf numFmtId="3" fontId="5" fillId="0" borderId="7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79" xfId="0" applyNumberFormat="1" applyFont="1" applyFill="1" applyBorder="1" applyAlignment="1">
      <alignment/>
    </xf>
    <xf numFmtId="164" fontId="11" fillId="0" borderId="0" xfId="0" applyNumberFormat="1" applyFont="1" applyFill="1" applyBorder="1" applyAlignment="1">
      <alignment/>
    </xf>
    <xf numFmtId="164" fontId="11" fillId="0" borderId="8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1" xfId="0" applyNumberFormat="1" applyFont="1" applyFill="1" applyBorder="1" applyAlignment="1">
      <alignment horizontal="center"/>
    </xf>
    <xf numFmtId="164" fontId="10" fillId="0" borderId="16" xfId="0" applyNumberFormat="1" applyFont="1" applyFill="1" applyBorder="1" applyAlignment="1">
      <alignment/>
    </xf>
    <xf numFmtId="3" fontId="25" fillId="0" borderId="82" xfId="0" applyNumberFormat="1" applyFont="1" applyFill="1" applyBorder="1" applyAlignment="1">
      <alignment/>
    </xf>
    <xf numFmtId="3" fontId="5" fillId="32" borderId="8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37" borderId="21" xfId="0" applyNumberFormat="1" applyFont="1" applyFill="1" applyBorder="1" applyAlignment="1">
      <alignment horizontal="right" vertical="center"/>
    </xf>
    <xf numFmtId="164" fontId="9" fillId="37" borderId="22" xfId="0" applyNumberFormat="1" applyFont="1" applyFill="1" applyBorder="1" applyAlignment="1">
      <alignment horizontal="right" vertical="center"/>
    </xf>
    <xf numFmtId="164" fontId="9" fillId="37" borderId="23" xfId="0" applyNumberFormat="1" applyFont="1" applyFill="1" applyBorder="1" applyAlignment="1">
      <alignment horizontal="right" vertical="center"/>
    </xf>
    <xf numFmtId="164" fontId="10" fillId="37" borderId="21" xfId="0" applyNumberFormat="1" applyFont="1" applyFill="1" applyBorder="1" applyAlignment="1">
      <alignment horizontal="right" vertical="center"/>
    </xf>
    <xf numFmtId="164" fontId="10" fillId="37" borderId="22" xfId="0" applyNumberFormat="1" applyFont="1" applyFill="1" applyBorder="1" applyAlignment="1">
      <alignment horizontal="right" vertical="center"/>
    </xf>
    <xf numFmtId="164" fontId="10" fillId="37" borderId="23" xfId="0" applyNumberFormat="1" applyFont="1" applyFill="1" applyBorder="1" applyAlignment="1">
      <alignment horizontal="right" vertical="center"/>
    </xf>
    <xf numFmtId="164" fontId="14" fillId="37" borderId="22" xfId="0" applyNumberFormat="1" applyFont="1" applyFill="1" applyBorder="1" applyAlignment="1">
      <alignment horizontal="center" vertical="center"/>
    </xf>
    <xf numFmtId="164" fontId="14" fillId="37" borderId="85" xfId="0" applyNumberFormat="1" applyFont="1" applyFill="1" applyBorder="1" applyAlignment="1">
      <alignment horizontal="center" vertical="center"/>
    </xf>
    <xf numFmtId="49" fontId="12" fillId="32" borderId="25" xfId="0" applyNumberFormat="1" applyFont="1" applyFill="1" applyBorder="1" applyAlignment="1">
      <alignment vertical="center" textRotation="90"/>
    </xf>
    <xf numFmtId="164" fontId="10" fillId="37" borderId="85" xfId="0" applyNumberFormat="1" applyFont="1" applyFill="1" applyBorder="1" applyAlignment="1">
      <alignment horizontal="right" vertical="center"/>
    </xf>
    <xf numFmtId="164" fontId="2" fillId="0" borderId="0" xfId="0" applyNumberFormat="1" applyFont="1" applyFill="1" applyAlignment="1">
      <alignment/>
    </xf>
    <xf numFmtId="165" fontId="19" fillId="35" borderId="68" xfId="0" applyNumberFormat="1" applyFont="1" applyFill="1" applyBorder="1" applyAlignment="1">
      <alignment horizontal="right"/>
    </xf>
    <xf numFmtId="49" fontId="19" fillId="35" borderId="61" xfId="0" applyNumberFormat="1" applyFont="1" applyFill="1" applyBorder="1" applyAlignment="1">
      <alignment horizontal="right"/>
    </xf>
    <xf numFmtId="49" fontId="19" fillId="35" borderId="62" xfId="0" applyNumberFormat="1" applyFont="1" applyFill="1" applyBorder="1" applyAlignment="1">
      <alignment horizontal="right"/>
    </xf>
    <xf numFmtId="164" fontId="17" fillId="35" borderId="68" xfId="0" applyNumberFormat="1" applyFont="1" applyFill="1" applyBorder="1" applyAlignment="1">
      <alignment horizontal="right"/>
    </xf>
    <xf numFmtId="164" fontId="17" fillId="35" borderId="86" xfId="0" applyNumberFormat="1" applyFont="1" applyFill="1" applyBorder="1" applyAlignment="1">
      <alignment horizontal="right"/>
    </xf>
    <xf numFmtId="3" fontId="7" fillId="0" borderId="87" xfId="0" applyNumberFormat="1" applyFont="1" applyBorder="1" applyAlignment="1">
      <alignment/>
    </xf>
    <xf numFmtId="164" fontId="8" fillId="0" borderId="0" xfId="0" applyNumberFormat="1" applyFont="1" applyBorder="1" applyAlignment="1">
      <alignment/>
    </xf>
    <xf numFmtId="164" fontId="8" fillId="0" borderId="87" xfId="0" applyNumberFormat="1" applyFont="1" applyBorder="1" applyAlignment="1">
      <alignment/>
    </xf>
    <xf numFmtId="3" fontId="7" fillId="0" borderId="88" xfId="0" applyNumberFormat="1" applyFont="1" applyBorder="1" applyAlignment="1">
      <alignment/>
    </xf>
    <xf numFmtId="164" fontId="8" fillId="0" borderId="63" xfId="0" applyNumberFormat="1" applyFont="1" applyBorder="1" applyAlignment="1">
      <alignment/>
    </xf>
    <xf numFmtId="164" fontId="8" fillId="0" borderId="88"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26" fillId="0" borderId="0" xfId="0" applyNumberFormat="1" applyFont="1" applyFill="1" applyAlignment="1">
      <alignment/>
    </xf>
    <xf numFmtId="164" fontId="26" fillId="0" borderId="0" xfId="0" applyNumberFormat="1" applyFont="1" applyFill="1" applyAlignment="1">
      <alignment/>
    </xf>
    <xf numFmtId="17" fontId="19" fillId="35" borderId="61" xfId="0" applyNumberFormat="1" applyFont="1" applyFill="1" applyBorder="1" applyAlignment="1">
      <alignment horizontal="right"/>
    </xf>
    <xf numFmtId="17" fontId="19" fillId="35" borderId="62" xfId="0" applyNumberFormat="1" applyFont="1" applyFill="1" applyBorder="1" applyAlignment="1">
      <alignment horizontal="right"/>
    </xf>
    <xf numFmtId="3" fontId="25"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5" xfId="0" applyNumberFormat="1" applyFont="1" applyFill="1" applyBorder="1" applyAlignment="1">
      <alignment horizontal="center" vertical="center"/>
    </xf>
    <xf numFmtId="3" fontId="3" fillId="32" borderId="89" xfId="0" applyNumberFormat="1" applyFont="1" applyFill="1" applyBorder="1" applyAlignment="1">
      <alignment horizontal="center" vertical="center" textRotation="90"/>
    </xf>
    <xf numFmtId="3" fontId="3" fillId="32" borderId="90" xfId="0" applyNumberFormat="1" applyFont="1" applyFill="1" applyBorder="1" applyAlignment="1">
      <alignment horizontal="center" vertical="center" textRotation="90"/>
    </xf>
    <xf numFmtId="3" fontId="3" fillId="32" borderId="91" xfId="0" applyNumberFormat="1" applyFont="1" applyFill="1" applyBorder="1" applyAlignment="1">
      <alignment horizontal="center" vertical="center" textRotation="90"/>
    </xf>
    <xf numFmtId="3" fontId="4" fillId="0" borderId="92"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3" fontId="5" fillId="0" borderId="93" xfId="0" applyNumberFormat="1" applyFont="1" applyFill="1" applyBorder="1" applyAlignment="1">
      <alignment horizontal="center"/>
    </xf>
    <xf numFmtId="3" fontId="5" fillId="0" borderId="94" xfId="0" applyNumberFormat="1" applyFont="1" applyFill="1" applyBorder="1" applyAlignment="1">
      <alignment horizontal="center"/>
    </xf>
    <xf numFmtId="3" fontId="5" fillId="0" borderId="95" xfId="0" applyNumberFormat="1" applyFont="1" applyFill="1" applyBorder="1" applyAlignment="1">
      <alignment horizontal="center"/>
    </xf>
    <xf numFmtId="164" fontId="5" fillId="0" borderId="93" xfId="0" applyNumberFormat="1" applyFont="1" applyFill="1" applyBorder="1" applyAlignment="1">
      <alignment horizontal="center"/>
    </xf>
    <xf numFmtId="164" fontId="5" fillId="0" borderId="94" xfId="0" applyNumberFormat="1" applyFont="1" applyFill="1" applyBorder="1" applyAlignment="1">
      <alignment horizontal="center"/>
    </xf>
    <xf numFmtId="164" fontId="5" fillId="0" borderId="95" xfId="0" applyNumberFormat="1" applyFont="1" applyFill="1" applyBorder="1" applyAlignment="1">
      <alignment horizontal="center"/>
    </xf>
    <xf numFmtId="164" fontId="5" fillId="0" borderId="96" xfId="0" applyNumberFormat="1" applyFont="1" applyFill="1" applyBorder="1" applyAlignment="1">
      <alignment horizontal="center"/>
    </xf>
    <xf numFmtId="164" fontId="5" fillId="0" borderId="97" xfId="0" applyNumberFormat="1" applyFont="1" applyFill="1" applyBorder="1" applyAlignment="1">
      <alignment horizontal="center"/>
    </xf>
    <xf numFmtId="164" fontId="5" fillId="0" borderId="98" xfId="0" applyNumberFormat="1" applyFont="1" applyFill="1" applyBorder="1" applyAlignment="1">
      <alignment horizontal="center"/>
    </xf>
    <xf numFmtId="164" fontId="3" fillId="32" borderId="99" xfId="0" applyNumberFormat="1" applyFont="1" applyFill="1" applyBorder="1" applyAlignment="1">
      <alignment horizontal="center" vertical="center"/>
    </xf>
    <xf numFmtId="164" fontId="3" fillId="32" borderId="100" xfId="0" applyNumberFormat="1" applyFont="1" applyFill="1" applyBorder="1" applyAlignment="1">
      <alignment horizontal="center" vertical="center"/>
    </xf>
    <xf numFmtId="164" fontId="3" fillId="32" borderId="36" xfId="0" applyNumberFormat="1" applyFont="1" applyFill="1" applyBorder="1" applyAlignment="1">
      <alignment horizontal="center" vertical="center"/>
    </xf>
    <xf numFmtId="3" fontId="9" fillId="0" borderId="101"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02" xfId="0" applyNumberFormat="1" applyFont="1" applyFill="1" applyBorder="1" applyAlignment="1">
      <alignment horizontal="center" vertical="center" textRotation="90"/>
    </xf>
    <xf numFmtId="49" fontId="5" fillId="0" borderId="93" xfId="0" applyNumberFormat="1" applyFont="1" applyFill="1" applyBorder="1" applyAlignment="1">
      <alignment horizontal="center"/>
    </xf>
    <xf numFmtId="49" fontId="5" fillId="0" borderId="94" xfId="0" applyNumberFormat="1" applyFont="1" applyFill="1" applyBorder="1" applyAlignment="1">
      <alignment horizontal="center"/>
    </xf>
    <xf numFmtId="49" fontId="5" fillId="0" borderId="95" xfId="0" applyNumberFormat="1" applyFont="1" applyFill="1" applyBorder="1" applyAlignment="1">
      <alignment horizontal="center"/>
    </xf>
    <xf numFmtId="164" fontId="9" fillId="0" borderId="93" xfId="0" applyNumberFormat="1" applyFont="1" applyFill="1" applyBorder="1" applyAlignment="1">
      <alignment horizontal="center"/>
    </xf>
    <xf numFmtId="164" fontId="9" fillId="0" borderId="94" xfId="0" applyNumberFormat="1" applyFont="1" applyFill="1" applyBorder="1" applyAlignment="1">
      <alignment horizontal="center"/>
    </xf>
    <xf numFmtId="164" fontId="9" fillId="0" borderId="103" xfId="0" applyNumberFormat="1" applyFont="1" applyFill="1" applyBorder="1" applyAlignment="1">
      <alignment horizontal="center"/>
    </xf>
    <xf numFmtId="3" fontId="3" fillId="0" borderId="104"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25" fillId="0" borderId="0" xfId="0" applyNumberFormat="1" applyFont="1" applyFill="1" applyBorder="1" applyAlignment="1">
      <alignment horizontal="center"/>
    </xf>
    <xf numFmtId="3" fontId="25" fillId="0" borderId="63" xfId="0" applyNumberFormat="1" applyFont="1" applyFill="1" applyBorder="1" applyAlignment="1">
      <alignment horizontal="center"/>
    </xf>
    <xf numFmtId="3" fontId="9" fillId="32" borderId="43" xfId="0" applyNumberFormat="1" applyFont="1" applyFill="1" applyBorder="1" applyAlignment="1">
      <alignment horizontal="center" vertical="center" textRotation="90"/>
    </xf>
    <xf numFmtId="3" fontId="9" fillId="32" borderId="101" xfId="0" applyNumberFormat="1" applyFont="1" applyFill="1" applyBorder="1" applyAlignment="1">
      <alignment horizontal="center" vertical="center" textRotation="90"/>
    </xf>
    <xf numFmtId="3" fontId="4" fillId="0" borderId="44"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4" borderId="105" xfId="0" applyNumberFormat="1" applyFont="1" applyFill="1" applyBorder="1" applyAlignment="1">
      <alignment horizontal="center" vertical="center"/>
    </xf>
    <xf numFmtId="49" fontId="4" fillId="34" borderId="106" xfId="0" applyNumberFormat="1" applyFont="1" applyFill="1" applyBorder="1" applyAlignment="1">
      <alignment horizontal="center" vertical="center"/>
    </xf>
    <xf numFmtId="49" fontId="4" fillId="34" borderId="107" xfId="0" applyNumberFormat="1" applyFont="1" applyFill="1" applyBorder="1" applyAlignment="1">
      <alignment horizontal="center" vertical="center"/>
    </xf>
    <xf numFmtId="49" fontId="4" fillId="34" borderId="108" xfId="0" applyNumberFormat="1" applyFont="1" applyFill="1" applyBorder="1" applyAlignment="1">
      <alignment horizontal="center" vertical="center"/>
    </xf>
    <xf numFmtId="49" fontId="15" fillId="34" borderId="109" xfId="0" applyNumberFormat="1" applyFont="1" applyFill="1" applyBorder="1" applyAlignment="1">
      <alignment horizontal="center"/>
    </xf>
    <xf numFmtId="49" fontId="15" fillId="34" borderId="110" xfId="0" applyNumberFormat="1" applyFont="1" applyFill="1" applyBorder="1" applyAlignment="1">
      <alignment horizontal="center"/>
    </xf>
    <xf numFmtId="164" fontId="16" fillId="34" borderId="109" xfId="0" applyNumberFormat="1" applyFont="1" applyFill="1" applyBorder="1" applyAlignment="1">
      <alignment horizontal="center"/>
    </xf>
    <xf numFmtId="164" fontId="16" fillId="34" borderId="111" xfId="0" applyNumberFormat="1" applyFont="1" applyFill="1" applyBorder="1" applyAlignment="1">
      <alignment horizontal="center"/>
    </xf>
    <xf numFmtId="49" fontId="5" fillId="34" borderId="112" xfId="0" applyNumberFormat="1" applyFont="1" applyFill="1" applyBorder="1" applyAlignment="1">
      <alignment horizontal="center"/>
    </xf>
    <xf numFmtId="49" fontId="5" fillId="34" borderId="110" xfId="0" applyNumberFormat="1" applyFont="1" applyFill="1" applyBorder="1" applyAlignment="1">
      <alignment horizontal="center"/>
    </xf>
    <xf numFmtId="49" fontId="5" fillId="34" borderId="109" xfId="0" applyNumberFormat="1" applyFont="1" applyFill="1" applyBorder="1" applyAlignment="1">
      <alignment horizontal="center"/>
    </xf>
    <xf numFmtId="164" fontId="17" fillId="34" borderId="109" xfId="0" applyNumberFormat="1" applyFont="1" applyFill="1" applyBorder="1" applyAlignment="1">
      <alignment horizontal="center"/>
    </xf>
    <xf numFmtId="164" fontId="17" fillId="34" borderId="111" xfId="0" applyNumberFormat="1" applyFont="1" applyFill="1" applyBorder="1" applyAlignment="1">
      <alignment horizontal="center"/>
    </xf>
    <xf numFmtId="49" fontId="15" fillId="35" borderId="113" xfId="0" applyNumberFormat="1" applyFont="1" applyFill="1" applyBorder="1" applyAlignment="1">
      <alignment horizontal="center"/>
    </xf>
    <xf numFmtId="164" fontId="16" fillId="35" borderId="114" xfId="0" applyNumberFormat="1" applyFont="1" applyFill="1" applyBorder="1" applyAlignment="1">
      <alignment horizontal="center"/>
    </xf>
    <xf numFmtId="164" fontId="16" fillId="35" borderId="115" xfId="0" applyNumberFormat="1" applyFont="1" applyFill="1" applyBorder="1" applyAlignment="1">
      <alignment horizontal="center"/>
    </xf>
    <xf numFmtId="3" fontId="4" fillId="36" borderId="33" xfId="0" applyNumberFormat="1" applyFont="1" applyFill="1" applyBorder="1" applyAlignment="1">
      <alignment horizontal="center" vertical="center"/>
    </xf>
    <xf numFmtId="3" fontId="4" fillId="36" borderId="116" xfId="0" applyNumberFormat="1" applyFont="1" applyFill="1" applyBorder="1" applyAlignment="1">
      <alignment horizontal="center" vertical="center"/>
    </xf>
    <xf numFmtId="3" fontId="4" fillId="36" borderId="61" xfId="0" applyNumberFormat="1" applyFont="1" applyFill="1" applyBorder="1" applyAlignment="1">
      <alignment horizontal="center" vertical="center"/>
    </xf>
    <xf numFmtId="3" fontId="4" fillId="36" borderId="117" xfId="0" applyNumberFormat="1" applyFont="1" applyFill="1" applyBorder="1" applyAlignment="1">
      <alignment horizontal="center" vertical="center"/>
    </xf>
    <xf numFmtId="164" fontId="4" fillId="36" borderId="118" xfId="0" applyNumberFormat="1" applyFont="1" applyFill="1" applyBorder="1" applyAlignment="1">
      <alignment horizontal="center"/>
    </xf>
    <xf numFmtId="164" fontId="4" fillId="36" borderId="119" xfId="0" applyNumberFormat="1" applyFont="1" applyFill="1" applyBorder="1" applyAlignment="1">
      <alignment horizontal="center"/>
    </xf>
    <xf numFmtId="164" fontId="4" fillId="36" borderId="120" xfId="0" applyNumberFormat="1" applyFont="1" applyFill="1" applyBorder="1" applyAlignment="1">
      <alignment horizontal="center"/>
    </xf>
    <xf numFmtId="1" fontId="4" fillId="36" borderId="118" xfId="0" applyNumberFormat="1" applyFont="1" applyFill="1" applyBorder="1" applyAlignment="1">
      <alignment horizontal="center"/>
    </xf>
    <xf numFmtId="1" fontId="4" fillId="36" borderId="121" xfId="0" applyNumberFormat="1" applyFont="1" applyFill="1" applyBorder="1" applyAlignment="1">
      <alignment horizontal="center"/>
    </xf>
    <xf numFmtId="1" fontId="5" fillId="36" borderId="122" xfId="0" applyNumberFormat="1" applyFont="1" applyFill="1" applyBorder="1" applyAlignment="1">
      <alignment horizontal="center"/>
    </xf>
    <xf numFmtId="1" fontId="5" fillId="36" borderId="66" xfId="0" applyNumberFormat="1" applyFont="1" applyFill="1" applyBorder="1" applyAlignment="1">
      <alignment horizontal="center"/>
    </xf>
    <xf numFmtId="3" fontId="6" fillId="36" borderId="123" xfId="0" applyNumberFormat="1" applyFont="1" applyFill="1" applyBorder="1" applyAlignment="1">
      <alignment horizontal="center" vertical="center"/>
    </xf>
    <xf numFmtId="3" fontId="6" fillId="36" borderId="71" xfId="0" applyNumberFormat="1" applyFont="1" applyFill="1" applyBorder="1" applyAlignment="1">
      <alignment horizontal="center" vertical="center"/>
    </xf>
    <xf numFmtId="3" fontId="9" fillId="32" borderId="124" xfId="0" applyNumberFormat="1" applyFont="1" applyFill="1" applyBorder="1" applyAlignment="1">
      <alignment horizontal="center" vertical="center" textRotation="90" wrapText="1"/>
    </xf>
    <xf numFmtId="3" fontId="9" fillId="32" borderId="125" xfId="0" applyNumberFormat="1" applyFont="1" applyFill="1" applyBorder="1" applyAlignment="1">
      <alignment horizontal="center" vertical="center" textRotation="90" wrapText="1"/>
    </xf>
    <xf numFmtId="0" fontId="0" fillId="0" borderId="125" xfId="0" applyBorder="1" applyAlignment="1">
      <alignment horizontal="center" vertical="center" textRotation="90" wrapText="1"/>
    </xf>
    <xf numFmtId="0" fontId="0" fillId="0" borderId="126" xfId="0" applyBorder="1" applyAlignment="1">
      <alignment horizontal="center" vertical="center" textRotation="90" wrapText="1"/>
    </xf>
    <xf numFmtId="49" fontId="4" fillId="35" borderId="127" xfId="0" applyNumberFormat="1" applyFont="1" applyFill="1" applyBorder="1" applyAlignment="1">
      <alignment horizontal="center" vertical="center"/>
    </xf>
    <xf numFmtId="49" fontId="4" fillId="35" borderId="128" xfId="0" applyNumberFormat="1" applyFont="1" applyFill="1" applyBorder="1" applyAlignment="1">
      <alignment horizontal="center" vertical="center"/>
    </xf>
    <xf numFmtId="49" fontId="15" fillId="35" borderId="114" xfId="0" applyNumberFormat="1" applyFont="1" applyFill="1" applyBorder="1" applyAlignment="1">
      <alignment horizontal="center"/>
    </xf>
    <xf numFmtId="49" fontId="15" fillId="35" borderId="115" xfId="0" applyNumberFormat="1" applyFont="1" applyFill="1" applyBorder="1" applyAlignment="1">
      <alignment horizontal="center"/>
    </xf>
    <xf numFmtId="3" fontId="4" fillId="36" borderId="118" xfId="0" applyNumberFormat="1" applyFont="1" applyFill="1" applyBorder="1" applyAlignment="1">
      <alignment horizontal="center"/>
    </xf>
    <xf numFmtId="3" fontId="4" fillId="36" borderId="119" xfId="0" applyNumberFormat="1" applyFont="1" applyFill="1" applyBorder="1" applyAlignment="1">
      <alignment horizontal="center"/>
    </xf>
    <xf numFmtId="3" fontId="4" fillId="36" borderId="120" xfId="0" applyNumberFormat="1" applyFont="1" applyFill="1" applyBorder="1" applyAlignment="1">
      <alignment horizontal="center"/>
    </xf>
    <xf numFmtId="49" fontId="5" fillId="35" borderId="129" xfId="0" applyNumberFormat="1" applyFont="1" applyFill="1" applyBorder="1" applyAlignment="1">
      <alignment horizontal="center"/>
    </xf>
    <xf numFmtId="49" fontId="5" fillId="35" borderId="130" xfId="0" applyNumberFormat="1" applyFont="1" applyFill="1" applyBorder="1" applyAlignment="1">
      <alignment horizontal="center"/>
    </xf>
    <xf numFmtId="164" fontId="17" fillId="35" borderId="129" xfId="0" applyNumberFormat="1" applyFont="1" applyFill="1" applyBorder="1" applyAlignment="1">
      <alignment horizontal="center"/>
    </xf>
    <xf numFmtId="164" fontId="17" fillId="35" borderId="131" xfId="0" applyNumberFormat="1" applyFont="1" applyFill="1" applyBorder="1" applyAlignment="1">
      <alignment horizontal="center"/>
    </xf>
    <xf numFmtId="49" fontId="4" fillId="35" borderId="132" xfId="0" applyNumberFormat="1" applyFont="1" applyFill="1" applyBorder="1" applyAlignment="1">
      <alignment horizontal="center" vertical="center"/>
    </xf>
    <xf numFmtId="49" fontId="4" fillId="35" borderId="133" xfId="0" applyNumberFormat="1" applyFont="1" applyFill="1" applyBorder="1" applyAlignment="1">
      <alignment horizontal="center" vertical="center"/>
    </xf>
    <xf numFmtId="49" fontId="15" fillId="35" borderId="134" xfId="0" applyNumberFormat="1" applyFont="1" applyFill="1" applyBorder="1" applyAlignment="1">
      <alignment horizontal="center"/>
    </xf>
    <xf numFmtId="49" fontId="15" fillId="35" borderId="130" xfId="0" applyNumberFormat="1" applyFont="1" applyFill="1" applyBorder="1" applyAlignment="1">
      <alignment horizontal="center"/>
    </xf>
    <xf numFmtId="49" fontId="15" fillId="35" borderId="129" xfId="0" applyNumberFormat="1" applyFont="1" applyFill="1" applyBorder="1" applyAlignment="1">
      <alignment horizontal="center"/>
    </xf>
    <xf numFmtId="164" fontId="16" fillId="35" borderId="135" xfId="0" applyNumberFormat="1" applyFont="1" applyFill="1" applyBorder="1" applyAlignment="1">
      <alignment horizontal="center"/>
    </xf>
    <xf numFmtId="164" fontId="16" fillId="35" borderId="130" xfId="0" applyNumberFormat="1" applyFont="1" applyFill="1" applyBorder="1" applyAlignment="1">
      <alignment horizontal="center"/>
    </xf>
    <xf numFmtId="49" fontId="5" fillId="35" borderId="135" xfId="0" applyNumberFormat="1" applyFont="1" applyFill="1" applyBorder="1" applyAlignment="1">
      <alignment horizontal="center"/>
    </xf>
    <xf numFmtId="3" fontId="4" fillId="37" borderId="20" xfId="0" applyNumberFormat="1" applyFont="1" applyFill="1" applyBorder="1" applyAlignment="1">
      <alignment horizontal="center" vertical="center"/>
    </xf>
    <xf numFmtId="3" fontId="4" fillId="37" borderId="23" xfId="0" applyNumberFormat="1" applyFont="1" applyFill="1" applyBorder="1" applyAlignment="1">
      <alignment horizontal="center" vertical="center"/>
    </xf>
    <xf numFmtId="3" fontId="4" fillId="0" borderId="104" xfId="0" applyNumberFormat="1" applyFont="1" applyFill="1" applyBorder="1" applyAlignment="1">
      <alignment horizontal="center" vertical="center" wrapText="1"/>
    </xf>
    <xf numFmtId="3" fontId="4" fillId="0" borderId="84" xfId="0" applyNumberFormat="1" applyFont="1" applyFill="1" applyBorder="1" applyAlignment="1">
      <alignment horizontal="center" vertical="center" wrapText="1"/>
    </xf>
    <xf numFmtId="17" fontId="5" fillId="0" borderId="93" xfId="0" applyNumberFormat="1" applyFont="1" applyFill="1" applyBorder="1" applyAlignment="1">
      <alignment horizontal="center"/>
    </xf>
    <xf numFmtId="164" fontId="3" fillId="32" borderId="20" xfId="0" applyNumberFormat="1" applyFont="1" applyFill="1" applyBorder="1" applyAlignment="1">
      <alignment horizontal="center" vertical="center"/>
    </xf>
    <xf numFmtId="164" fontId="3" fillId="32" borderId="22" xfId="0" applyNumberFormat="1" applyFont="1" applyFill="1" applyBorder="1" applyAlignment="1">
      <alignment horizontal="center" vertical="center"/>
    </xf>
    <xf numFmtId="164" fontId="3" fillId="32" borderId="85" xfId="0" applyNumberFormat="1" applyFont="1" applyFill="1" applyBorder="1" applyAlignment="1">
      <alignment horizontal="center" vertic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3" fontId="4" fillId="0" borderId="136" xfId="0" applyNumberFormat="1" applyFont="1" applyFill="1" applyBorder="1" applyAlignment="1">
      <alignment horizontal="center" vertical="center" wrapText="1"/>
    </xf>
    <xf numFmtId="3" fontId="4" fillId="0" borderId="76" xfId="0" applyNumberFormat="1" applyFont="1" applyFill="1" applyBorder="1" applyAlignment="1">
      <alignment horizontal="center" vertical="center" wrapText="1"/>
    </xf>
    <xf numFmtId="3" fontId="5" fillId="0" borderId="137"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164" fontId="5" fillId="0" borderId="137"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140"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a:noFill/>
        </a:ln>
      </c:spPr>
    </c:title>
    <c:plotArea>
      <c:layout>
        <c:manualLayout>
          <c:xMode val="edge"/>
          <c:yMode val="edge"/>
          <c:x val="0.0565"/>
          <c:y val="0.13725"/>
          <c:w val="0.94125"/>
          <c:h val="0.831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25153</c:v>
                </c:pt>
                <c:pt idx="5">
                  <c:v>31815</c:v>
                </c:pt>
                <c:pt idx="6">
                  <c:v>32739</c:v>
                </c:pt>
              </c:numCache>
            </c:numRef>
          </c:val>
          <c:smooth val="0"/>
        </c:ser>
        <c:marker val="1"/>
        <c:axId val="16193005"/>
        <c:axId val="11519318"/>
      </c:lineChart>
      <c:catAx>
        <c:axId val="1619300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1519318"/>
        <c:crossesAt val="0"/>
        <c:auto val="1"/>
        <c:lblOffset val="100"/>
        <c:tickLblSkip val="1"/>
        <c:noMultiLvlLbl val="0"/>
      </c:catAx>
      <c:valAx>
        <c:axId val="11519318"/>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9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6193005"/>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a:noFill/>
        </a:ln>
      </c:spPr>
    </c:title>
    <c:plotArea>
      <c:layout>
        <c:manualLayout>
          <c:xMode val="edge"/>
          <c:yMode val="edge"/>
          <c:x val="0.0565"/>
          <c:y val="0.135"/>
          <c:w val="0.9395"/>
          <c:h val="0.831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pt idx="5">
                  <c:v>10070</c:v>
                </c:pt>
                <c:pt idx="6">
                  <c:v>7836</c:v>
                </c:pt>
              </c:numCache>
            </c:numRef>
          </c:val>
          <c:smooth val="0"/>
        </c:ser>
        <c:marker val="1"/>
        <c:axId val="36564999"/>
        <c:axId val="60649536"/>
      </c:lineChart>
      <c:catAx>
        <c:axId val="3656499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0649536"/>
        <c:crossesAt val="0"/>
        <c:auto val="1"/>
        <c:lblOffset val="100"/>
        <c:tickLblSkip val="1"/>
        <c:noMultiLvlLbl val="0"/>
      </c:catAx>
      <c:valAx>
        <c:axId val="60649536"/>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8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6564999"/>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a:noFill/>
        </a:ln>
      </c:spPr>
    </c:title>
    <c:plotArea>
      <c:layout>
        <c:manualLayout>
          <c:xMode val="edge"/>
          <c:yMode val="edge"/>
          <c:x val="0.0495"/>
          <c:y val="0.12925"/>
          <c:w val="0.94825"/>
          <c:h val="0.86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pt idx="5">
                  <c:v>29085</c:v>
                </c:pt>
                <c:pt idx="6">
                  <c:v>20545</c:v>
                </c:pt>
              </c:numCache>
            </c:numRef>
          </c:val>
          <c:smooth val="0"/>
        </c:ser>
        <c:marker val="1"/>
        <c:axId val="8974913"/>
        <c:axId val="13665354"/>
      </c:lineChart>
      <c:catAx>
        <c:axId val="89749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3665354"/>
        <c:crossesAt val="0"/>
        <c:auto val="1"/>
        <c:lblOffset val="100"/>
        <c:tickLblSkip val="1"/>
        <c:noMultiLvlLbl val="0"/>
      </c:catAx>
      <c:valAx>
        <c:axId val="13665354"/>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0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8974913"/>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a:noFill/>
        </a:ln>
      </c:spPr>
    </c:title>
    <c:plotArea>
      <c:layout>
        <c:manualLayout>
          <c:xMode val="edge"/>
          <c:yMode val="edge"/>
          <c:x val="0.0575"/>
          <c:y val="0.131"/>
          <c:w val="0.941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pt idx="5">
                  <c:v>3235</c:v>
                </c:pt>
                <c:pt idx="6">
                  <c:v>2150</c:v>
                </c:pt>
              </c:numCache>
            </c:numRef>
          </c:val>
          <c:smooth val="0"/>
        </c:ser>
        <c:marker val="1"/>
        <c:axId val="55879323"/>
        <c:axId val="33151860"/>
      </c:lineChart>
      <c:catAx>
        <c:axId val="558793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3151860"/>
        <c:crossesAt val="0"/>
        <c:auto val="1"/>
        <c:lblOffset val="100"/>
        <c:tickLblSkip val="1"/>
        <c:noMultiLvlLbl val="0"/>
      </c:catAx>
      <c:valAx>
        <c:axId val="33151860"/>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5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5879323"/>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a:noFill/>
        </a:ln>
      </c:spPr>
    </c:title>
    <c:plotArea>
      <c:layout>
        <c:manualLayout>
          <c:xMode val="edge"/>
          <c:yMode val="edge"/>
          <c:x val="0.05725"/>
          <c:y val="0.12925"/>
          <c:w val="0.93875"/>
          <c:h val="0.854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13329</c:v>
                </c:pt>
                <c:pt idx="5">
                  <c:v>8685</c:v>
                </c:pt>
                <c:pt idx="6">
                  <c:v>18200</c:v>
                </c:pt>
              </c:numCache>
            </c:numRef>
          </c:val>
          <c:smooth val="0"/>
        </c:ser>
        <c:marker val="1"/>
        <c:axId val="29931285"/>
        <c:axId val="946110"/>
      </c:lineChart>
      <c:catAx>
        <c:axId val="2993128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946110"/>
        <c:crossesAt val="0"/>
        <c:auto val="1"/>
        <c:lblOffset val="100"/>
        <c:tickLblSkip val="1"/>
        <c:noMultiLvlLbl val="0"/>
      </c:catAx>
      <c:valAx>
        <c:axId val="946110"/>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3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9931285"/>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a:noFill/>
        </a:ln>
      </c:spPr>
    </c:title>
    <c:plotArea>
      <c:layout>
        <c:manualLayout>
          <c:xMode val="edge"/>
          <c:yMode val="edge"/>
          <c:x val="0.059"/>
          <c:y val="0.13075"/>
          <c:w val="0.94"/>
          <c:h val="0.850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62380</c:v>
                </c:pt>
                <c:pt idx="5">
                  <c:v>52980</c:v>
                </c:pt>
                <c:pt idx="6">
                  <c:v>71724</c:v>
                </c:pt>
              </c:numCache>
            </c:numRef>
          </c:val>
          <c:smooth val="0"/>
        </c:ser>
        <c:marker val="1"/>
        <c:axId val="8514991"/>
        <c:axId val="9526056"/>
      </c:lineChart>
      <c:catAx>
        <c:axId val="851499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9526056"/>
        <c:crossesAt val="0"/>
        <c:auto val="1"/>
        <c:lblOffset val="100"/>
        <c:tickLblSkip val="1"/>
        <c:noMultiLvlLbl val="0"/>
      </c:catAx>
      <c:valAx>
        <c:axId val="9526056"/>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4"/>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8514991"/>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pt idx="5">
                  <c:v>26630.6</c:v>
                </c:pt>
                <c:pt idx="6">
                  <c:v>28033.65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18625641"/>
        <c:axId val="33413042"/>
      </c:lineChart>
      <c:catAx>
        <c:axId val="1862564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3413042"/>
        <c:crossesAt val="0"/>
        <c:auto val="1"/>
        <c:lblOffset val="100"/>
        <c:tickLblSkip val="1"/>
        <c:noMultiLvlLbl val="0"/>
      </c:catAx>
      <c:valAx>
        <c:axId val="33413042"/>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8"/>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8625641"/>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a:noFill/>
        </a:ln>
      </c:spPr>
    </c:title>
    <c:plotArea>
      <c:layout>
        <c:manualLayout>
          <c:xMode val="edge"/>
          <c:yMode val="edge"/>
          <c:x val="0.05975"/>
          <c:y val="0.135"/>
          <c:w val="0.93775"/>
          <c:h val="0.848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pt idx="5">
                  <c:v>12368</c:v>
                </c:pt>
                <c:pt idx="6">
                  <c:v>26322</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32281923"/>
        <c:axId val="22101852"/>
      </c:lineChart>
      <c:catAx>
        <c:axId val="322819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2101852"/>
        <c:crossesAt val="0"/>
        <c:auto val="1"/>
        <c:lblOffset val="100"/>
        <c:tickLblSkip val="1"/>
        <c:noMultiLvlLbl val="0"/>
      </c:catAx>
      <c:valAx>
        <c:axId val="22101852"/>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
              <c:y val="0.007"/>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2281923"/>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a:noFill/>
        </a:ln>
      </c:spPr>
    </c:title>
    <c:plotArea>
      <c:layout>
        <c:manualLayout>
          <c:xMode val="edge"/>
          <c:yMode val="edge"/>
          <c:x val="0.06575"/>
          <c:y val="0.15575"/>
          <c:w val="0.92575"/>
          <c:h val="0.845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pt idx="5">
                  <c:v>485</c:v>
                </c:pt>
                <c:pt idx="6">
                  <c:v>1161</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64698941"/>
        <c:axId val="45419558"/>
      </c:lineChart>
      <c:catAx>
        <c:axId val="6469894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5419558"/>
        <c:crossesAt val="0"/>
        <c:auto val="1"/>
        <c:lblOffset val="100"/>
        <c:tickLblSkip val="1"/>
        <c:noMultiLvlLbl val="0"/>
      </c:catAx>
      <c:valAx>
        <c:axId val="45419558"/>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5"/>
              <c:y val="0.016"/>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4698941"/>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0.31775</cdr:y>
    </cdr:from>
    <cdr:to>
      <cdr:x>0.36125</cdr:x>
      <cdr:y>0.4245</cdr:y>
    </cdr:to>
    <cdr:sp fLocksText="0">
      <cdr:nvSpPr>
        <cdr:cNvPr id="1"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0.62425</cdr:y>
    </cdr:from>
    <cdr:to>
      <cdr:x>0.3895</cdr:x>
      <cdr:y>0.73175</cdr:y>
    </cdr:to>
    <cdr:sp>
      <cdr:nvSpPr>
        <cdr:cNvPr id="2"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0.62425</cdr:y>
    </cdr:from>
    <cdr:to>
      <cdr:x>0.3895</cdr:x>
      <cdr:y>0.73175</cdr:y>
    </cdr:to>
    <cdr:sp>
      <cdr:nvSpPr>
        <cdr:cNvPr id="3"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0.62425</cdr:y>
    </cdr:from>
    <cdr:to>
      <cdr:x>0.3895</cdr:x>
      <cdr:y>0.73175</cdr:y>
    </cdr:to>
    <cdr:sp>
      <cdr:nvSpPr>
        <cdr:cNvPr id="4"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0.29325</cdr:y>
    </cdr:from>
    <cdr:to>
      <cdr:x>0.27625</cdr:x>
      <cdr:y>0.40075</cdr:y>
    </cdr:to>
    <cdr:sp>
      <cdr:nvSpPr>
        <cdr:cNvPr id="5"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0.31775</cdr:y>
    </cdr:from>
    <cdr:to>
      <cdr:x>0.36125</cdr:x>
      <cdr:y>0.4245</cdr:y>
    </cdr:to>
    <cdr:sp fLocksText="0">
      <cdr:nvSpPr>
        <cdr:cNvPr id="6"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0.62425</cdr:y>
    </cdr:from>
    <cdr:to>
      <cdr:x>0.3895</cdr:x>
      <cdr:y>0.73175</cdr:y>
    </cdr:to>
    <cdr:sp>
      <cdr:nvSpPr>
        <cdr:cNvPr id="7"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0.29325</cdr:y>
    </cdr:from>
    <cdr:to>
      <cdr:x>0.27625</cdr:x>
      <cdr:y>0.40075</cdr:y>
    </cdr:to>
    <cdr:sp>
      <cdr:nvSpPr>
        <cdr:cNvPr id="8"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0.31775</cdr:y>
    </cdr:from>
    <cdr:to>
      <cdr:x>0.36125</cdr:x>
      <cdr:y>0.4245</cdr:y>
    </cdr:to>
    <cdr:sp fLocksText="0">
      <cdr:nvSpPr>
        <cdr:cNvPr id="9"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0.29325</cdr:y>
    </cdr:from>
    <cdr:to>
      <cdr:x>0.27625</cdr:x>
      <cdr:y>0.40075</cdr:y>
    </cdr:to>
    <cdr:sp>
      <cdr:nvSpPr>
        <cdr:cNvPr id="10"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0.3145</cdr:y>
    </cdr:from>
    <cdr:to>
      <cdr:x>0.37125</cdr:x>
      <cdr:y>0.42125</cdr:y>
    </cdr:to>
    <cdr:sp fLocksText="0">
      <cdr:nvSpPr>
        <cdr:cNvPr id="1"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0.28975</cdr:y>
    </cdr:from>
    <cdr:to>
      <cdr:x>0.28625</cdr:x>
      <cdr:y>0.3975</cdr:y>
    </cdr:to>
    <cdr:sp>
      <cdr:nvSpPr>
        <cdr:cNvPr id="2"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0.3145</cdr:y>
    </cdr:from>
    <cdr:to>
      <cdr:x>0.37125</cdr:x>
      <cdr:y>0.42125</cdr:y>
    </cdr:to>
    <cdr:sp fLocksText="0">
      <cdr:nvSpPr>
        <cdr:cNvPr id="3"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0.72325</cdr:y>
    </cdr:from>
    <cdr:to>
      <cdr:x>0.28725</cdr:x>
      <cdr:y>0.83025</cdr:y>
    </cdr:to>
    <cdr:sp>
      <cdr:nvSpPr>
        <cdr:cNvPr id="4" name="Text Box 1"/>
        <cdr:cNvSpPr txBox="1">
          <a:spLocks noChangeArrowheads="1"/>
        </cdr:cNvSpPr>
      </cdr:nvSpPr>
      <cdr:spPr>
        <a:xfrm>
          <a:off x="857250" y="3438525"/>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0.28975</cdr:y>
    </cdr:from>
    <cdr:to>
      <cdr:x>0.28625</cdr:x>
      <cdr:y>0.3975</cdr:y>
    </cdr:to>
    <cdr:sp>
      <cdr:nvSpPr>
        <cdr:cNvPr id="5"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0.3145</cdr:y>
    </cdr:from>
    <cdr:to>
      <cdr:x>0.37125</cdr:x>
      <cdr:y>0.42125</cdr:y>
    </cdr:to>
    <cdr:sp fLocksText="0">
      <cdr:nvSpPr>
        <cdr:cNvPr id="6"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0.28975</cdr:y>
    </cdr:from>
    <cdr:to>
      <cdr:x>0.28625</cdr:x>
      <cdr:y>0.3975</cdr:y>
    </cdr:to>
    <cdr:sp>
      <cdr:nvSpPr>
        <cdr:cNvPr id="7"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0.31625</cdr:y>
    </cdr:from>
    <cdr:to>
      <cdr:x>0.361</cdr:x>
      <cdr:y>0.42275</cdr:y>
    </cdr:to>
    <cdr:sp fLocksText="0">
      <cdr:nvSpPr>
        <cdr:cNvPr id="1"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0.31625</cdr:y>
    </cdr:from>
    <cdr:to>
      <cdr:x>0.361</cdr:x>
      <cdr:y>0.42275</cdr:y>
    </cdr:to>
    <cdr:sp fLocksText="0">
      <cdr:nvSpPr>
        <cdr:cNvPr id="2"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0.25575</cdr:x>
      <cdr:y>0.731</cdr:y>
    </cdr:from>
    <cdr:to>
      <cdr:x>0.38325</cdr:x>
      <cdr:y>0.83825</cdr:y>
    </cdr:to>
    <cdr:sp>
      <cdr:nvSpPr>
        <cdr:cNvPr id="3" name="Text Box 1"/>
        <cdr:cNvSpPr txBox="1">
          <a:spLocks noChangeArrowheads="1"/>
        </cdr:cNvSpPr>
      </cdr:nvSpPr>
      <cdr:spPr>
        <a:xfrm>
          <a:off x="1362075" y="3305175"/>
          <a:ext cx="685800"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0.31625</cdr:y>
    </cdr:from>
    <cdr:to>
      <cdr:x>0.361</cdr:x>
      <cdr:y>0.42275</cdr:y>
    </cdr:to>
    <cdr:sp fLocksText="0">
      <cdr:nvSpPr>
        <cdr:cNvPr id="4"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0.4155</cdr:y>
    </cdr:from>
    <cdr:to>
      <cdr:x>0.4585</cdr:x>
      <cdr:y>0.524</cdr:y>
    </cdr:to>
    <cdr:sp>
      <cdr:nvSpPr>
        <cdr:cNvPr id="5" name="Text Box 2"/>
        <cdr:cNvSpPr txBox="1">
          <a:spLocks noChangeArrowheads="1"/>
        </cdr:cNvSpPr>
      </cdr:nvSpPr>
      <cdr:spPr>
        <a:xfrm>
          <a:off x="1771650" y="1876425"/>
          <a:ext cx="676275"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0.2965</cdr:y>
    </cdr:from>
    <cdr:to>
      <cdr:x>0.362</cdr:x>
      <cdr:y>0.38775</cdr:y>
    </cdr:to>
    <cdr:sp fLocksText="0">
      <cdr:nvSpPr>
        <cdr:cNvPr id="1"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2"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3"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0.6445</cdr:y>
    </cdr:from>
    <cdr:to>
      <cdr:x>0.2765</cdr:x>
      <cdr:y>0.73625</cdr:y>
    </cdr:to>
    <cdr:sp>
      <cdr:nvSpPr>
        <cdr:cNvPr id="4" name="Text Box 1"/>
        <cdr:cNvSpPr txBox="1">
          <a:spLocks noChangeArrowheads="1"/>
        </cdr:cNvSpPr>
      </cdr:nvSpPr>
      <cdr:spPr>
        <a:xfrm>
          <a:off x="800100" y="2952750"/>
          <a:ext cx="68580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0.2755</cdr:y>
    </cdr:from>
    <cdr:to>
      <cdr:x>0.2755</cdr:x>
      <cdr:y>0.368</cdr:y>
    </cdr:to>
    <cdr:sp>
      <cdr:nvSpPr>
        <cdr:cNvPr id="5"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6"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7"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0.31375</cdr:y>
    </cdr:from>
    <cdr:to>
      <cdr:x>0.36475</cdr:x>
      <cdr:y>0.41475</cdr:y>
    </cdr:to>
    <cdr:sp fLocksText="0">
      <cdr:nvSpPr>
        <cdr:cNvPr id="1"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0.29</cdr:y>
    </cdr:from>
    <cdr:to>
      <cdr:x>0.28</cdr:x>
      <cdr:y>0.39225</cdr:y>
    </cdr:to>
    <cdr:sp>
      <cdr:nvSpPr>
        <cdr:cNvPr id="2"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3"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0.73975</cdr:y>
    </cdr:from>
    <cdr:to>
      <cdr:x>0.3365</cdr:x>
      <cdr:y>0.84275</cdr:y>
    </cdr:to>
    <cdr:sp>
      <cdr:nvSpPr>
        <cdr:cNvPr id="4" name="Text Box 1"/>
        <cdr:cNvSpPr txBox="1">
          <a:spLocks noChangeArrowheads="1"/>
        </cdr:cNvSpPr>
      </cdr:nvSpPr>
      <cdr:spPr>
        <a:xfrm>
          <a:off x="1104900" y="3705225"/>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0.29</cdr:y>
    </cdr:from>
    <cdr:to>
      <cdr:x>0.28</cdr:x>
      <cdr:y>0.39225</cdr:y>
    </cdr:to>
    <cdr:sp>
      <cdr:nvSpPr>
        <cdr:cNvPr id="5"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6"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0.60525</cdr:y>
    </cdr:from>
    <cdr:to>
      <cdr:x>0.3965</cdr:x>
      <cdr:y>0.70825</cdr:y>
    </cdr:to>
    <cdr:sp>
      <cdr:nvSpPr>
        <cdr:cNvPr id="1" name="Text Box 1"/>
        <cdr:cNvSpPr txBox="1">
          <a:spLocks noChangeArrowheads="1"/>
        </cdr:cNvSpPr>
      </cdr:nvSpPr>
      <cdr:spPr>
        <a:xfrm>
          <a:off x="1457325" y="2790825"/>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0.2445</cdr:x>
      <cdr:y>0.35575</cdr:y>
    </cdr:from>
    <cdr:to>
      <cdr:x>0.36925</cdr:x>
      <cdr:y>0.4575</cdr:y>
    </cdr:to>
    <cdr:sp>
      <cdr:nvSpPr>
        <cdr:cNvPr id="2" name="Text Box 2"/>
        <cdr:cNvSpPr txBox="1">
          <a:spLocks noChangeArrowheads="1"/>
        </cdr:cNvSpPr>
      </cdr:nvSpPr>
      <cdr:spPr>
        <a:xfrm>
          <a:off x="1314450" y="1638300"/>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0.24275</cdr:x>
      <cdr:y>0.3095</cdr:y>
    </cdr:from>
    <cdr:to>
      <cdr:x>0.36925</cdr:x>
      <cdr:y>0.4115</cdr:y>
    </cdr:to>
    <cdr:sp fLocksText="0">
      <cdr:nvSpPr>
        <cdr:cNvPr id="1" name="Text Box 2"/>
        <cdr:cNvSpPr txBox="1">
          <a:spLocks noChangeArrowheads="1"/>
        </cdr:cNvSpPr>
      </cdr:nvSpPr>
      <cdr:spPr>
        <a:xfrm>
          <a:off x="1276350" y="1476375"/>
          <a:ext cx="66675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0.271</cdr:x>
      <cdr:y>0.602</cdr:y>
    </cdr:from>
    <cdr:to>
      <cdr:x>0.3965</cdr:x>
      <cdr:y>0.70525</cdr:y>
    </cdr:to>
    <cdr:sp fLocksText="0">
      <cdr:nvSpPr>
        <cdr:cNvPr id="2" name="Text Box 1"/>
        <cdr:cNvSpPr txBox="1">
          <a:spLocks noChangeArrowheads="1"/>
        </cdr:cNvSpPr>
      </cdr:nvSpPr>
      <cdr:spPr>
        <a:xfrm>
          <a:off x="1428750" y="2876550"/>
          <a:ext cx="66675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0.2455</cdr:x>
      <cdr:y>0.34875</cdr:y>
    </cdr:from>
    <cdr:to>
      <cdr:x>0.37</cdr:x>
      <cdr:y>0.45225</cdr:y>
    </cdr:to>
    <cdr:sp fLocksText="0">
      <cdr:nvSpPr>
        <cdr:cNvPr id="3" name="Text Box 2"/>
        <cdr:cNvSpPr txBox="1">
          <a:spLocks noChangeArrowheads="1"/>
        </cdr:cNvSpPr>
      </cdr:nvSpPr>
      <cdr:spPr>
        <a:xfrm>
          <a:off x="1295400" y="1666875"/>
          <a:ext cx="6572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0.27525</cdr:x>
      <cdr:y>0.5295</cdr:y>
    </cdr:from>
    <cdr:to>
      <cdr:x>0.40175</cdr:x>
      <cdr:y>0.63275</cdr:y>
    </cdr:to>
    <cdr:sp>
      <cdr:nvSpPr>
        <cdr:cNvPr id="4" name="Text Box 1"/>
        <cdr:cNvSpPr txBox="1">
          <a:spLocks noChangeArrowheads="1"/>
        </cdr:cNvSpPr>
      </cdr:nvSpPr>
      <cdr:spPr>
        <a:xfrm>
          <a:off x="1457325" y="2524125"/>
          <a:ext cx="66675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0.40675</cdr:x>
      <cdr:y>0.346</cdr:y>
    </cdr:from>
    <cdr:to>
      <cdr:x>0.5325</cdr:x>
      <cdr:y>0.44925</cdr:y>
    </cdr:to>
    <cdr:sp>
      <cdr:nvSpPr>
        <cdr:cNvPr id="5" name="Text Box 2"/>
        <cdr:cNvSpPr txBox="1">
          <a:spLocks noChangeArrowheads="1"/>
        </cdr:cNvSpPr>
      </cdr:nvSpPr>
      <cdr:spPr>
        <a:xfrm>
          <a:off x="2152650" y="1647825"/>
          <a:ext cx="66675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14</xdr:row>
      <xdr:rowOff>0</xdr:rowOff>
    </xdr:from>
    <xdr:ext cx="4448175" cy="419100"/>
    <xdr:sp>
      <xdr:nvSpPr>
        <xdr:cNvPr id="1" name="מלבן 8"/>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51</xdr:row>
      <xdr:rowOff>104775</xdr:rowOff>
    </xdr:from>
    <xdr:ext cx="5495925" cy="419100"/>
    <xdr:sp>
      <xdr:nvSpPr>
        <xdr:cNvPr id="2" name="מלבן 9"/>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79</xdr:row>
      <xdr:rowOff>142875</xdr:rowOff>
    </xdr:from>
    <xdr:ext cx="7610475" cy="400050"/>
    <xdr:sp>
      <xdr:nvSpPr>
        <xdr:cNvPr id="3" name="מלבן 10"/>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יוני    </a:t>
          </a:r>
        </a:p>
      </xdr:txBody>
    </xdr:sp>
    <xdr:clientData/>
  </xdr:oneCellAnchor>
  <xdr:twoCellAnchor>
    <xdr:from>
      <xdr:col>1</xdr:col>
      <xdr:colOff>66675</xdr:colOff>
      <xdr:row>1</xdr:row>
      <xdr:rowOff>104775</xdr:rowOff>
    </xdr:from>
    <xdr:to>
      <xdr:col>10</xdr:col>
      <xdr:colOff>561975</xdr:colOff>
      <xdr:row>11</xdr:row>
      <xdr:rowOff>323850</xdr:rowOff>
    </xdr:to>
    <xdr:sp>
      <xdr:nvSpPr>
        <xdr:cNvPr id="4" name="TextBox 11"/>
        <xdr:cNvSpPr txBox="1">
          <a:spLocks noChangeArrowheads="1"/>
        </xdr:cNvSpPr>
      </xdr:nvSpPr>
      <xdr:spPr>
        <a:xfrm>
          <a:off x="266700" y="123825"/>
          <a:ext cx="6296025"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נרשם יבוא בהיקף של 12,368 כלי רכב (פרטיים) לעומת 19,684 ביוני 2012, ירידה  בשיעור של כ– 37%. יצוין כי בחודש מאי השנה היה יבוא מוגבר של כלי רכב לקראת העלאת שיעור המע"מ בתחילת יולי ולכן החודש, חלה ירידה ביבוא כלי רכב. יבוא רכב מסחרי הסתכם ב – 485 כלי רכב לעומת 541 כלי רכב ביוני 2012, ירידה של כ – 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2013 הסתכם יבוא כלי הרכב הפרטיים  ב – 117,985 כלי רכב, עליה של 9%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התייצבות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ניכרת מגמה מעורבת ביבוא מוצרי בני קיימא. ביבוא מקררים חלה ירידה  בשיעור של כ- 14%. נזכיר כי בחודש המקביל בשנת 2012 חל מבצע החלפת המקררים של משרד האנרגיה. ביבוא ווידאו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כ- 56%. במכונות כביסה חלה עליה של כ- 52%, במייבשי כביסה חלה עליה של כ - 61%, במדיחי כלים חלה עליה של כ-29%. ביבוא טלוויזיות חלה ירידה  בשיעור של כ- 13%. יצוין כי במצטבר מתחילת השנה חלה ירידה ביבוא ברוב הגדול של מוצרי בני קיימא, מלבד ביבוא מכונות כביסה בו חלה עליה.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2013 הסתכם בכ – 5.9 מיליארד $  - עליה בשיעור של 4.7% לעומת יוני 2012. במצטבר מתחילת השנה חלה ירידה בערך היבוא בשיעור של 3.2%, הנובע בחלקו גם מירידת ערך הדולר.</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18</xdr:row>
      <xdr:rowOff>0</xdr:rowOff>
    </xdr:from>
    <xdr:ext cx="4448175" cy="419100"/>
    <xdr:sp>
      <xdr:nvSpPr>
        <xdr:cNvPr id="1" name="מלבן 2"/>
        <xdr:cNvSpPr>
          <a:spLocks/>
        </xdr:cNvSpPr>
      </xdr:nvSpPr>
      <xdr:spPr>
        <a:xfrm>
          <a:off x="1266825" y="38100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55</xdr:row>
      <xdr:rowOff>104775</xdr:rowOff>
    </xdr:from>
    <xdr:ext cx="5495925" cy="419100"/>
    <xdr:sp>
      <xdr:nvSpPr>
        <xdr:cNvPr id="2" name="מלבן 3"/>
        <xdr:cNvSpPr>
          <a:spLocks/>
        </xdr:cNvSpPr>
      </xdr:nvSpPr>
      <xdr:spPr>
        <a:xfrm>
          <a:off x="1390650" y="112966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83</xdr:row>
      <xdr:rowOff>142875</xdr:rowOff>
    </xdr:from>
    <xdr:ext cx="7610475" cy="400050"/>
    <xdr:sp>
      <xdr:nvSpPr>
        <xdr:cNvPr id="3" name="מלבן 4"/>
        <xdr:cNvSpPr>
          <a:spLocks/>
        </xdr:cNvSpPr>
      </xdr:nvSpPr>
      <xdr:spPr>
        <a:xfrm>
          <a:off x="857250" y="194500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יולי    </a:t>
          </a:r>
        </a:p>
      </xdr:txBody>
    </xdr:sp>
    <xdr:clientData/>
  </xdr:oneCellAnchor>
  <xdr:twoCellAnchor>
    <xdr:from>
      <xdr:col>0</xdr:col>
      <xdr:colOff>38100</xdr:colOff>
      <xdr:row>0</xdr:row>
      <xdr:rowOff>66675</xdr:rowOff>
    </xdr:from>
    <xdr:to>
      <xdr:col>13</xdr:col>
      <xdr:colOff>285750</xdr:colOff>
      <xdr:row>17</xdr:row>
      <xdr:rowOff>152400</xdr:rowOff>
    </xdr:to>
    <xdr:sp>
      <xdr:nvSpPr>
        <xdr:cNvPr id="4" name="TextBox 5"/>
        <xdr:cNvSpPr txBox="1">
          <a:spLocks noChangeArrowheads="1"/>
        </xdr:cNvSpPr>
      </xdr:nvSpPr>
      <xdr:spPr>
        <a:xfrm>
          <a:off x="38100" y="66675"/>
          <a:ext cx="7943850"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נרשם יבוא כלי רכב (פרטיים) בהיקף של 26,322 לעומת 25,644 ביולי 2012,  עליה  בשיעור של כ–2.6%, מדובר ביבוא מוגבר של כלי רכב שנובע מהשינויים הצפויים בנוסחת המיסוי הירוק . מאידך ההכנסות ממס קניה יבוא על כלי רכב פרטיים ירדו בכ – 10% ההבדל נובע, ככל הנראה ממעבר ליבוא של כלי רכב פחות מזהמים שהמס עליהם נמוך יותר, והן מיבוא כלי רכב זולים יותר. יצויין, כי למרות היבוא הגבוה של כלי רכב  בחודש יולי 2013 היה  גידול רק של 2.6% לעומת יולי 2012 , וזאת מכיוון שגם אשתקד היה יבוא מוגבר של כלי רכב שנבע גם מהציפיה להעלאת המע"מ וגם מהשינויים שהיו צפויים במיסוי הירוק.  יבוא רכב מסחרי הסתכם ב – 1,161 כלי רכב לעומת 1,098 כלי רכב ביולי 2012, עליה של כ – 5.7%.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2013 הסתכם יבוא כלי הרכב הפרטיים  ב – 144,307 כלי רכב, עליה של 7.8% לעומת התקופה המקבילה אשתקד. ההכנסות בתקופה זו ירדו בכ – 2%, תופעה המצביעה כאמור, על יבוא כלי רכב מזהמים פחות שהמס עליהם נמוך יותר והן ממעבר לכלי רכב זולים יותר.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עליה בכמות היבוא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ניכרת מגמה של ירידה   ביבוא של רוב מוצרי בני קיימא.  מקררים חלה ירידה ביבוא בשיעור של 13%, יצויין כי בחודש מקביל בשנת 2012 חל מבצע החלפת מקררים של משרד האנרגיה. בוידאו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0.1%.   במכונות כביסה חלה ירידה של כ- 34%,   במייבשי כביסה חלה ירידה  של כ - 41%, במדיחי כלים חלה עליה של כ-1.7%. ביבוא טלויזיות חלה עליה ביבוא בשיעור של 45%. יצויין כי במצטבר מתחילת השנה חלה ירידה ביבוא בכל המוצרים בני קיימא.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יולי 2013 הסתכם בכ – 6.4 מיליארד $  - עליה בשיעור של 5.2% לעומת יולי 2012. במצטבר מתחילת השנה חלה ירידה בערך היבוא בשיעור של 2%, הנובע בחלקו גם מירידת ערך הדולר.</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0.32125</cdr:y>
    </cdr:from>
    <cdr:to>
      <cdr:x>0.361</cdr:x>
      <cdr:y>0.42575</cdr:y>
    </cdr:to>
    <cdr:sp fLocksText="0">
      <cdr:nvSpPr>
        <cdr:cNvPr id="1" name="Text Box 2"/>
        <cdr:cNvSpPr txBox="1">
          <a:spLocks noChangeArrowheads="1"/>
        </cdr:cNvSpPr>
      </cdr:nvSpPr>
      <cdr:spPr>
        <a:xfrm>
          <a:off x="1219200" y="1666875"/>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0.62</cdr:y>
    </cdr:from>
    <cdr:to>
      <cdr:x>0.38925</cdr:x>
      <cdr:y>0.7265</cdr:y>
    </cdr:to>
    <cdr:sp fLocksText="0">
      <cdr:nvSpPr>
        <cdr:cNvPr id="2" name="Text Box 1"/>
        <cdr:cNvSpPr txBox="1">
          <a:spLocks noChangeArrowheads="1"/>
        </cdr:cNvSpPr>
      </cdr:nvSpPr>
      <cdr:spPr>
        <a:xfrm>
          <a:off x="1362075" y="32194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0.26375</cdr:y>
    </cdr:from>
    <cdr:to>
      <cdr:x>0.2725</cdr:x>
      <cdr:y>0.37025</cdr:y>
    </cdr:to>
    <cdr:sp>
      <cdr:nvSpPr>
        <cdr:cNvPr id="3" name="Text Box 1"/>
        <cdr:cNvSpPr txBox="1">
          <a:spLocks noChangeArrowheads="1"/>
        </cdr:cNvSpPr>
      </cdr:nvSpPr>
      <cdr:spPr>
        <a:xfrm>
          <a:off x="752475" y="1371600"/>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0.465</cdr:y>
    </cdr:from>
    <cdr:to>
      <cdr:x>0.618</cdr:x>
      <cdr:y>0.571</cdr:y>
    </cdr:to>
    <cdr:sp>
      <cdr:nvSpPr>
        <cdr:cNvPr id="4" name="Text Box 2"/>
        <cdr:cNvSpPr txBox="1">
          <a:spLocks noChangeArrowheads="1"/>
        </cdr:cNvSpPr>
      </cdr:nvSpPr>
      <cdr:spPr>
        <a:xfrm>
          <a:off x="2562225" y="2409825"/>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0.3145</cdr:y>
    </cdr:from>
    <cdr:to>
      <cdr:x>0.367</cdr:x>
      <cdr:y>0.415</cdr:y>
    </cdr:to>
    <cdr:sp fLocksText="0">
      <cdr:nvSpPr>
        <cdr:cNvPr id="1"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0.2915</cdr:y>
    </cdr:from>
    <cdr:to>
      <cdr:x>0.28125</cdr:x>
      <cdr:y>0.39275</cdr:y>
    </cdr:to>
    <cdr:sp>
      <cdr:nvSpPr>
        <cdr:cNvPr id="2"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0.3145</cdr:y>
    </cdr:from>
    <cdr:to>
      <cdr:x>0.367</cdr:x>
      <cdr:y>0.415</cdr:y>
    </cdr:to>
    <cdr:sp fLocksText="0">
      <cdr:nvSpPr>
        <cdr:cNvPr id="3"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0.70625</cdr:y>
    </cdr:from>
    <cdr:to>
      <cdr:x>0.379</cdr:x>
      <cdr:y>0.809</cdr:y>
    </cdr:to>
    <cdr:sp>
      <cdr:nvSpPr>
        <cdr:cNvPr id="4" name="Text Box 1"/>
        <cdr:cNvSpPr txBox="1">
          <a:spLocks noChangeArrowheads="1"/>
        </cdr:cNvSpPr>
      </cdr:nvSpPr>
      <cdr:spPr>
        <a:xfrm>
          <a:off x="1333500" y="362902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0.2915</cdr:y>
    </cdr:from>
    <cdr:to>
      <cdr:x>0.28125</cdr:x>
      <cdr:y>0.39275</cdr:y>
    </cdr:to>
    <cdr:sp>
      <cdr:nvSpPr>
        <cdr:cNvPr id="5"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0.3145</cdr:y>
    </cdr:from>
    <cdr:to>
      <cdr:x>0.367</cdr:x>
      <cdr:y>0.415</cdr:y>
    </cdr:to>
    <cdr:sp fLocksText="0">
      <cdr:nvSpPr>
        <cdr:cNvPr id="6"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0.2915</cdr:y>
    </cdr:from>
    <cdr:to>
      <cdr:x>0.28125</cdr:x>
      <cdr:y>0.39275</cdr:y>
    </cdr:to>
    <cdr:sp>
      <cdr:nvSpPr>
        <cdr:cNvPr id="7"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E:\&#1499;&#1502;&#1493;&#1497;&#1493;&#1514;%20&#1502;&#1493;&#1510;&#1512;&#1497;%20&#1489;&#1504;&#1497;%20&#1511;&#1497;&#1497;&#1502;&#14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file\users\&#1492;&#1499;&#1504;&#1505;&#1493;&#1514;%202012\&#1504;&#1514;&#1493;&#1504;&#1497;%20&#1502;&#1500;&#1501;%2012%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1504;&#1514;&#1493;&#1504;&#1497;%20&#1502;&#1500;&#1501;%2013%20&#1492;&#1499;&#1504;&#1505;&#1493;&#1514;%20&#1502;&#1502;&#1493;&#1510;&#1512;&#1497;%20&#1510;&#1512;&#1497;&#1499;&#14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1492;&#1499;&#1504;&#1505;&#1493;&#1514;%202012\&#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25153</v>
          </cell>
          <cell r="M10">
            <v>6235</v>
          </cell>
          <cell r="N10">
            <v>6468</v>
          </cell>
          <cell r="P10">
            <v>24830</v>
          </cell>
          <cell r="Q10">
            <v>27843</v>
          </cell>
          <cell r="S10">
            <v>1705</v>
          </cell>
          <cell r="T10">
            <v>1758</v>
          </cell>
          <cell r="V10">
            <v>18455</v>
          </cell>
          <cell r="W10">
            <v>13329</v>
          </cell>
          <cell r="Y10">
            <v>57085</v>
          </cell>
          <cell r="Z10">
            <v>62380</v>
          </cell>
          <cell r="AB10">
            <v>31408.2</v>
          </cell>
          <cell r="AC10">
            <v>27351.5</v>
          </cell>
          <cell r="AE10">
            <v>18180</v>
          </cell>
          <cell r="AF10">
            <v>23018</v>
          </cell>
          <cell r="AH10">
            <v>375</v>
          </cell>
          <cell r="AI10">
            <v>634</v>
          </cell>
        </row>
        <row r="11">
          <cell r="A11" t="str">
            <v>יוני</v>
          </cell>
          <cell r="J11">
            <v>37019</v>
          </cell>
          <cell r="K11">
            <v>31815</v>
          </cell>
          <cell r="M11">
            <v>7975</v>
          </cell>
          <cell r="N11">
            <v>10070</v>
          </cell>
          <cell r="P11">
            <v>19083</v>
          </cell>
          <cell r="Q11">
            <v>29085</v>
          </cell>
          <cell r="S11">
            <v>2005</v>
          </cell>
          <cell r="T11">
            <v>3235</v>
          </cell>
          <cell r="V11">
            <v>19685</v>
          </cell>
          <cell r="W11">
            <v>8685</v>
          </cell>
          <cell r="Y11">
            <v>60945</v>
          </cell>
          <cell r="Z11">
            <v>52980</v>
          </cell>
          <cell r="AB11">
            <v>28027.5</v>
          </cell>
          <cell r="AC11">
            <v>26630.6</v>
          </cell>
          <cell r="AE11">
            <v>19684</v>
          </cell>
          <cell r="AF11">
            <v>12368</v>
          </cell>
          <cell r="AH11">
            <v>541</v>
          </cell>
          <cell r="AI11">
            <v>485</v>
          </cell>
        </row>
        <row r="12">
          <cell r="A12" t="str">
            <v>יולי</v>
          </cell>
          <cell r="J12">
            <v>37625</v>
          </cell>
          <cell r="K12">
            <v>32739</v>
          </cell>
          <cell r="M12">
            <v>7702</v>
          </cell>
          <cell r="N12">
            <v>7836</v>
          </cell>
          <cell r="P12">
            <v>31145</v>
          </cell>
          <cell r="Q12">
            <v>20545</v>
          </cell>
          <cell r="S12">
            <v>3660</v>
          </cell>
          <cell r="T12">
            <v>2150</v>
          </cell>
          <cell r="V12">
            <v>18225</v>
          </cell>
          <cell r="W12">
            <v>18200</v>
          </cell>
          <cell r="Y12">
            <v>49225</v>
          </cell>
          <cell r="Z12">
            <v>71724</v>
          </cell>
          <cell r="AB12">
            <v>31467.9</v>
          </cell>
          <cell r="AC12">
            <v>28033.65</v>
          </cell>
          <cell r="AE12">
            <v>25644</v>
          </cell>
          <cell r="AF12">
            <v>26322</v>
          </cell>
          <cell r="AH12">
            <v>1098</v>
          </cell>
          <cell r="AI12">
            <v>1161</v>
          </cell>
        </row>
        <row r="13">
          <cell r="A13" t="str">
            <v>אוגוסט</v>
          </cell>
          <cell r="J13">
            <v>31900</v>
          </cell>
          <cell r="M13">
            <v>4755</v>
          </cell>
          <cell r="P13">
            <v>24470</v>
          </cell>
          <cell r="S13">
            <v>2155</v>
          </cell>
          <cell r="V13">
            <v>14980</v>
          </cell>
          <cell r="Y13">
            <v>64530</v>
          </cell>
          <cell r="AB13">
            <v>26203.35</v>
          </cell>
          <cell r="AE13">
            <v>12837</v>
          </cell>
          <cell r="AH13">
            <v>583</v>
          </cell>
        </row>
        <row r="14">
          <cell r="A14" t="str">
            <v>ספטמבר</v>
          </cell>
          <cell r="J14">
            <v>28680</v>
          </cell>
          <cell r="M14">
            <v>4895</v>
          </cell>
          <cell r="P14">
            <v>19668</v>
          </cell>
          <cell r="S14">
            <v>6149</v>
          </cell>
          <cell r="V14">
            <v>11989</v>
          </cell>
          <cell r="Y14">
            <v>42020</v>
          </cell>
          <cell r="AB14">
            <v>27066.2</v>
          </cell>
          <cell r="AE14">
            <v>10386</v>
          </cell>
          <cell r="AH14">
            <v>272</v>
          </cell>
        </row>
        <row r="15">
          <cell r="A15" t="str">
            <v>אוקטובר</v>
          </cell>
          <cell r="J15">
            <v>25615</v>
          </cell>
          <cell r="M15">
            <v>5525</v>
          </cell>
          <cell r="P15">
            <v>23555</v>
          </cell>
          <cell r="S15">
            <v>16910</v>
          </cell>
          <cell r="V15">
            <v>17277</v>
          </cell>
          <cell r="Y15">
            <v>58565</v>
          </cell>
          <cell r="AB15">
            <v>29575.85</v>
          </cell>
          <cell r="AE15">
            <v>18196</v>
          </cell>
          <cell r="AH15">
            <v>383</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row r="23">
          <cell r="J23">
            <v>223892</v>
          </cell>
          <cell r="K23">
            <v>215567</v>
          </cell>
          <cell r="M23">
            <v>55197</v>
          </cell>
          <cell r="N23">
            <v>54809</v>
          </cell>
          <cell r="P23">
            <v>201067</v>
          </cell>
          <cell r="Q23">
            <v>200348</v>
          </cell>
          <cell r="S23">
            <v>39480</v>
          </cell>
          <cell r="T23">
            <v>27946</v>
          </cell>
          <cell r="V23">
            <v>145270</v>
          </cell>
          <cell r="W23">
            <v>115214</v>
          </cell>
          <cell r="Y23">
            <v>418375</v>
          </cell>
          <cell r="Z23">
            <v>408897</v>
          </cell>
        </row>
      </sheetData>
      <sheetData sheetId="1">
        <row r="9">
          <cell r="K9">
            <v>13623</v>
          </cell>
          <cell r="N9">
            <v>3845</v>
          </cell>
          <cell r="Q9">
            <v>9652</v>
          </cell>
          <cell r="T9">
            <v>1112</v>
          </cell>
          <cell r="W9">
            <v>1500</v>
          </cell>
          <cell r="Z9">
            <v>19990</v>
          </cell>
        </row>
        <row r="10">
          <cell r="J10">
            <v>16626</v>
          </cell>
          <cell r="K10">
            <v>11805</v>
          </cell>
          <cell r="M10">
            <v>1985</v>
          </cell>
          <cell r="N10">
            <v>2043</v>
          </cell>
          <cell r="P10">
            <v>6190</v>
          </cell>
          <cell r="Q10">
            <v>7636</v>
          </cell>
          <cell r="S10">
            <v>462</v>
          </cell>
          <cell r="T10">
            <v>450</v>
          </cell>
          <cell r="V10">
            <v>1260</v>
          </cell>
          <cell r="W10">
            <v>1488</v>
          </cell>
          <cell r="Y10">
            <v>19645</v>
          </cell>
          <cell r="Z10">
            <v>23190</v>
          </cell>
        </row>
        <row r="11">
          <cell r="J11">
            <v>18355</v>
          </cell>
          <cell r="K11">
            <v>14803</v>
          </cell>
          <cell r="M11">
            <v>2080</v>
          </cell>
          <cell r="N11">
            <v>3434</v>
          </cell>
          <cell r="P11">
            <v>5055</v>
          </cell>
          <cell r="Q11">
            <v>7748</v>
          </cell>
          <cell r="S11">
            <v>533</v>
          </cell>
          <cell r="T11">
            <v>849</v>
          </cell>
          <cell r="V11">
            <v>2179</v>
          </cell>
          <cell r="W11">
            <v>990</v>
          </cell>
          <cell r="Y11">
            <v>22715</v>
          </cell>
          <cell r="Z11">
            <v>19552</v>
          </cell>
        </row>
        <row r="12">
          <cell r="J12">
            <v>16670</v>
          </cell>
          <cell r="K12">
            <v>14454</v>
          </cell>
          <cell r="M12">
            <v>2492</v>
          </cell>
          <cell r="N12">
            <v>2620</v>
          </cell>
          <cell r="P12">
            <v>7231</v>
          </cell>
          <cell r="Q12">
            <v>5765</v>
          </cell>
          <cell r="S12">
            <v>879</v>
          </cell>
          <cell r="T12">
            <v>678</v>
          </cell>
          <cell r="V12">
            <v>1895</v>
          </cell>
          <cell r="W12">
            <v>2025</v>
          </cell>
          <cell r="Y12">
            <v>17728</v>
          </cell>
          <cell r="Z12">
            <v>26597</v>
          </cell>
        </row>
        <row r="23">
          <cell r="J23">
            <v>99476</v>
          </cell>
          <cell r="K23">
            <v>97476</v>
          </cell>
          <cell r="M23">
            <v>17214</v>
          </cell>
          <cell r="N23">
            <v>18573</v>
          </cell>
          <cell r="P23">
            <v>52550</v>
          </cell>
          <cell r="Q23">
            <v>53846</v>
          </cell>
          <cell r="S23">
            <v>9207</v>
          </cell>
          <cell r="T23">
            <v>7058</v>
          </cell>
          <cell r="V23">
            <v>11932</v>
          </cell>
          <cell r="W23">
            <v>9789</v>
          </cell>
          <cell r="Y23">
            <v>148528</v>
          </cell>
          <cell r="Z23">
            <v>144739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6">
        <row r="3">
          <cell r="C3">
            <v>264489307</v>
          </cell>
          <cell r="D3">
            <v>18180</v>
          </cell>
          <cell r="G3">
            <v>629776775</v>
          </cell>
        </row>
        <row r="4">
          <cell r="C4">
            <v>8114448</v>
          </cell>
          <cell r="D4">
            <v>375</v>
          </cell>
          <cell r="G4">
            <v>22663950</v>
          </cell>
        </row>
        <row r="5">
          <cell r="C5">
            <v>4308024</v>
          </cell>
          <cell r="D5">
            <v>1947</v>
          </cell>
          <cell r="G5">
            <v>7732208</v>
          </cell>
        </row>
        <row r="6">
          <cell r="C6">
            <v>30991324</v>
          </cell>
          <cell r="D6">
            <v>461</v>
          </cell>
          <cell r="G6">
            <v>0</v>
          </cell>
        </row>
        <row r="7">
          <cell r="C7">
            <v>1971701</v>
          </cell>
          <cell r="D7">
            <v>225</v>
          </cell>
          <cell r="G7">
            <v>1954636</v>
          </cell>
        </row>
        <row r="8">
          <cell r="C8">
            <v>37864224</v>
          </cell>
          <cell r="G8">
            <v>27093749</v>
          </cell>
        </row>
        <row r="9">
          <cell r="C9">
            <v>6949554</v>
          </cell>
          <cell r="D9">
            <v>363</v>
          </cell>
          <cell r="G9">
            <v>152001</v>
          </cell>
        </row>
        <row r="10">
          <cell r="C10">
            <v>223911</v>
          </cell>
          <cell r="D10">
            <v>8</v>
          </cell>
          <cell r="G10">
            <v>56600</v>
          </cell>
        </row>
        <row r="12">
          <cell r="C12">
            <v>277056391</v>
          </cell>
          <cell r="G12">
            <v>90954359</v>
          </cell>
        </row>
        <row r="13">
          <cell r="C13">
            <v>40803506</v>
          </cell>
          <cell r="G13">
            <v>23218379</v>
          </cell>
        </row>
        <row r="14">
          <cell r="C14">
            <v>9990778</v>
          </cell>
          <cell r="G14">
            <v>39382875</v>
          </cell>
        </row>
        <row r="15">
          <cell r="C15">
            <v>17967695</v>
          </cell>
          <cell r="D15">
            <v>628164</v>
          </cell>
          <cell r="G15">
            <v>402034424</v>
          </cell>
        </row>
        <row r="28">
          <cell r="C28">
            <v>1287471610</v>
          </cell>
          <cell r="D28">
            <v>88530</v>
          </cell>
          <cell r="G28">
            <v>3023777641</v>
          </cell>
        </row>
        <row r="29">
          <cell r="C29">
            <v>47839117</v>
          </cell>
          <cell r="D29">
            <v>2790</v>
          </cell>
          <cell r="G29">
            <v>130111777</v>
          </cell>
        </row>
        <row r="30">
          <cell r="C30">
            <v>16704890</v>
          </cell>
          <cell r="D30">
            <v>7809</v>
          </cell>
          <cell r="G30">
            <v>29527640</v>
          </cell>
        </row>
        <row r="31">
          <cell r="C31">
            <v>140497965</v>
          </cell>
          <cell r="D31">
            <v>1988</v>
          </cell>
          <cell r="G31">
            <v>0</v>
          </cell>
        </row>
        <row r="32">
          <cell r="C32">
            <v>7506129</v>
          </cell>
          <cell r="D32">
            <v>853</v>
          </cell>
          <cell r="G32">
            <v>7288848</v>
          </cell>
        </row>
        <row r="33">
          <cell r="C33">
            <v>190525531</v>
          </cell>
          <cell r="G33">
            <v>136250012</v>
          </cell>
        </row>
        <row r="34">
          <cell r="C34">
            <v>12399144</v>
          </cell>
          <cell r="D34">
            <v>662</v>
          </cell>
          <cell r="G34">
            <v>229283</v>
          </cell>
        </row>
        <row r="35">
          <cell r="C35">
            <v>540660</v>
          </cell>
          <cell r="D35">
            <v>19</v>
          </cell>
          <cell r="G35">
            <v>155926</v>
          </cell>
        </row>
        <row r="37">
          <cell r="C37">
            <v>1822762684</v>
          </cell>
          <cell r="G37">
            <v>789353753</v>
          </cell>
        </row>
        <row r="38">
          <cell r="C38">
            <v>302542038</v>
          </cell>
          <cell r="G38">
            <v>171236873</v>
          </cell>
        </row>
        <row r="39">
          <cell r="C39">
            <v>44120048</v>
          </cell>
          <cell r="G39">
            <v>177932618</v>
          </cell>
        </row>
        <row r="40">
          <cell r="C40">
            <v>81282786</v>
          </cell>
          <cell r="D40">
            <v>2848240</v>
          </cell>
          <cell r="G40">
            <v>1818804362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5">
        <row r="3">
          <cell r="C3">
            <v>325413807</v>
          </cell>
          <cell r="D3">
            <v>23013</v>
          </cell>
          <cell r="G3">
            <v>690715441</v>
          </cell>
        </row>
        <row r="4">
          <cell r="C4">
            <v>15158457</v>
          </cell>
          <cell r="D4">
            <v>896</v>
          </cell>
          <cell r="G4">
            <v>41924815</v>
          </cell>
        </row>
        <row r="5">
          <cell r="C5">
            <v>5049956</v>
          </cell>
          <cell r="D5">
            <v>2294</v>
          </cell>
          <cell r="G5">
            <v>8150161</v>
          </cell>
        </row>
        <row r="6">
          <cell r="C6">
            <v>40080199</v>
          </cell>
          <cell r="D6">
            <v>599</v>
          </cell>
          <cell r="G6">
            <v>0</v>
          </cell>
        </row>
        <row r="7">
          <cell r="C7">
            <v>4534256</v>
          </cell>
          <cell r="D7">
            <v>270</v>
          </cell>
          <cell r="G7">
            <v>2063284</v>
          </cell>
        </row>
        <row r="8">
          <cell r="C8">
            <v>43819709</v>
          </cell>
          <cell r="G8">
            <v>31797603</v>
          </cell>
        </row>
        <row r="9">
          <cell r="C9">
            <v>5730726</v>
          </cell>
          <cell r="D9">
            <v>320</v>
          </cell>
          <cell r="G9">
            <v>79211</v>
          </cell>
        </row>
        <row r="10">
          <cell r="C10">
            <v>147912</v>
          </cell>
          <cell r="D10">
            <v>5</v>
          </cell>
          <cell r="G10">
            <v>44425</v>
          </cell>
        </row>
        <row r="15">
          <cell r="C15">
            <v>17187278</v>
          </cell>
          <cell r="D15">
            <v>567617</v>
          </cell>
          <cell r="G15">
            <v>419134093</v>
          </cell>
        </row>
        <row r="21">
          <cell r="C21">
            <v>396115313</v>
          </cell>
          <cell r="G21">
            <v>742977337</v>
          </cell>
        </row>
      </sheetData>
      <sheetData sheetId="6">
        <row r="3">
          <cell r="C3">
            <v>330591982</v>
          </cell>
          <cell r="D3">
            <v>23018</v>
          </cell>
          <cell r="G3">
            <v>699508727</v>
          </cell>
        </row>
        <row r="4">
          <cell r="C4">
            <v>11795347</v>
          </cell>
          <cell r="D4">
            <v>634</v>
          </cell>
          <cell r="G4">
            <v>32290427</v>
          </cell>
        </row>
        <row r="5">
          <cell r="C5">
            <v>6729764</v>
          </cell>
          <cell r="D5">
            <v>4209</v>
          </cell>
          <cell r="G5">
            <v>9984388</v>
          </cell>
        </row>
        <row r="6">
          <cell r="C6">
            <v>36471692</v>
          </cell>
          <cell r="D6">
            <v>442</v>
          </cell>
          <cell r="G6">
            <v>0</v>
          </cell>
        </row>
        <row r="7">
          <cell r="C7">
            <v>6786946</v>
          </cell>
          <cell r="D7">
            <v>304</v>
          </cell>
          <cell r="G7">
            <v>2081027</v>
          </cell>
        </row>
        <row r="8">
          <cell r="C8">
            <v>38861505</v>
          </cell>
          <cell r="G8">
            <v>25893547</v>
          </cell>
        </row>
        <row r="9">
          <cell r="C9">
            <v>7573315</v>
          </cell>
          <cell r="D9">
            <v>401</v>
          </cell>
          <cell r="G9">
            <v>60826</v>
          </cell>
        </row>
        <row r="10">
          <cell r="C10">
            <v>1240575</v>
          </cell>
          <cell r="D10">
            <v>50</v>
          </cell>
          <cell r="G10">
            <v>330404</v>
          </cell>
        </row>
        <row r="12">
          <cell r="C12">
            <v>180830221</v>
          </cell>
          <cell r="G12">
            <v>63588850</v>
          </cell>
        </row>
        <row r="13">
          <cell r="C13">
            <v>69041258</v>
          </cell>
          <cell r="G13">
            <v>37356800</v>
          </cell>
        </row>
        <row r="14">
          <cell r="C14">
            <v>11806549</v>
          </cell>
          <cell r="G14">
            <v>67239465</v>
          </cell>
        </row>
        <row r="15">
          <cell r="C15">
            <v>16570029</v>
          </cell>
          <cell r="D15">
            <v>547030</v>
          </cell>
          <cell r="G15">
            <v>453427711</v>
          </cell>
        </row>
        <row r="21">
          <cell r="C21">
            <v>401189621</v>
          </cell>
          <cell r="G21">
            <v>744255799</v>
          </cell>
        </row>
        <row r="28">
          <cell r="C28">
            <v>1516423350</v>
          </cell>
          <cell r="D28">
            <v>105617</v>
          </cell>
          <cell r="G28">
            <v>3293849253</v>
          </cell>
        </row>
        <row r="29">
          <cell r="C29">
            <v>60132681</v>
          </cell>
          <cell r="D29">
            <v>3247</v>
          </cell>
          <cell r="G29">
            <v>164184882</v>
          </cell>
        </row>
        <row r="30">
          <cell r="C30">
            <v>24255423</v>
          </cell>
          <cell r="D30">
            <v>14522</v>
          </cell>
          <cell r="G30">
            <v>36694438</v>
          </cell>
        </row>
        <row r="31">
          <cell r="C31">
            <v>150133618</v>
          </cell>
          <cell r="D31">
            <v>2004</v>
          </cell>
          <cell r="G31">
            <v>0</v>
          </cell>
        </row>
        <row r="32">
          <cell r="C32">
            <v>17767688</v>
          </cell>
          <cell r="D32">
            <v>1120</v>
          </cell>
          <cell r="G32">
            <v>8403597</v>
          </cell>
        </row>
        <row r="33">
          <cell r="C33">
            <v>189332040</v>
          </cell>
          <cell r="G33">
            <v>133994669</v>
          </cell>
        </row>
        <row r="34">
          <cell r="C34">
            <v>15047460</v>
          </cell>
          <cell r="D34">
            <v>812</v>
          </cell>
          <cell r="G34">
            <v>134500</v>
          </cell>
        </row>
        <row r="35">
          <cell r="C35">
            <v>1327162</v>
          </cell>
          <cell r="D35">
            <v>53</v>
          </cell>
          <cell r="G35">
            <v>354210</v>
          </cell>
        </row>
        <row r="37">
          <cell r="C37">
            <v>1389366862</v>
          </cell>
          <cell r="G37">
            <v>674281970</v>
          </cell>
        </row>
        <row r="38">
          <cell r="C38">
            <v>306757498</v>
          </cell>
          <cell r="G38">
            <v>168939762</v>
          </cell>
        </row>
        <row r="39">
          <cell r="C39">
            <v>48203056</v>
          </cell>
          <cell r="G39">
            <v>242602269</v>
          </cell>
        </row>
        <row r="40">
          <cell r="C40">
            <v>83735079</v>
          </cell>
          <cell r="D40">
            <v>2779793</v>
          </cell>
          <cell r="G40">
            <v>2103653127</v>
          </cell>
        </row>
      </sheetData>
      <sheetData sheetId="7">
        <row r="3">
          <cell r="C3">
            <v>180285780</v>
          </cell>
          <cell r="D3">
            <v>12368</v>
          </cell>
          <cell r="G3">
            <v>389817499</v>
          </cell>
        </row>
        <row r="4">
          <cell r="C4">
            <v>8917930</v>
          </cell>
          <cell r="D4">
            <v>485</v>
          </cell>
          <cell r="G4">
            <v>23800939</v>
          </cell>
        </row>
        <row r="5">
          <cell r="C5">
            <v>5060956</v>
          </cell>
          <cell r="D5">
            <v>2670</v>
          </cell>
          <cell r="G5">
            <v>7288154</v>
          </cell>
        </row>
        <row r="6">
          <cell r="C6">
            <v>30683988</v>
          </cell>
          <cell r="D6">
            <v>445</v>
          </cell>
          <cell r="G6">
            <v>0</v>
          </cell>
        </row>
        <row r="7">
          <cell r="C7">
            <v>6047575</v>
          </cell>
          <cell r="D7">
            <v>253</v>
          </cell>
          <cell r="G7">
            <v>2124164</v>
          </cell>
        </row>
        <row r="8">
          <cell r="C8">
            <v>41444041</v>
          </cell>
          <cell r="G8">
            <v>28568801</v>
          </cell>
        </row>
        <row r="9">
          <cell r="C9">
            <v>6429489</v>
          </cell>
          <cell r="D9">
            <v>313</v>
          </cell>
          <cell r="G9">
            <v>76909</v>
          </cell>
        </row>
        <row r="10">
          <cell r="C10">
            <v>280358</v>
          </cell>
          <cell r="D10">
            <v>11</v>
          </cell>
          <cell r="G10">
            <v>57036</v>
          </cell>
        </row>
        <row r="12">
          <cell r="C12">
            <v>217501583</v>
          </cell>
          <cell r="G12">
            <v>206878050</v>
          </cell>
        </row>
        <row r="13">
          <cell r="C13">
            <v>50348093</v>
          </cell>
          <cell r="G13">
            <v>27447941</v>
          </cell>
        </row>
        <row r="14">
          <cell r="C14">
            <v>21651911</v>
          </cell>
          <cell r="G14">
            <v>144709060</v>
          </cell>
        </row>
        <row r="15">
          <cell r="C15">
            <v>16156432</v>
          </cell>
          <cell r="D15">
            <v>532612</v>
          </cell>
          <cell r="G15">
            <v>457424263</v>
          </cell>
        </row>
        <row r="21">
          <cell r="C21">
            <v>237706076</v>
          </cell>
          <cell r="G21">
            <v>423164701</v>
          </cell>
        </row>
        <row r="28">
          <cell r="C28">
            <v>1696709130</v>
          </cell>
          <cell r="D28">
            <v>117985</v>
          </cell>
          <cell r="G28">
            <v>3683666752</v>
          </cell>
        </row>
        <row r="29">
          <cell r="C29">
            <v>69050611</v>
          </cell>
          <cell r="D29">
            <v>3732</v>
          </cell>
          <cell r="G29">
            <v>187985821</v>
          </cell>
        </row>
        <row r="30">
          <cell r="C30">
            <v>29316379</v>
          </cell>
          <cell r="D30">
            <v>17192</v>
          </cell>
          <cell r="G30">
            <v>43982592</v>
          </cell>
        </row>
        <row r="31">
          <cell r="C31">
            <v>180817606</v>
          </cell>
          <cell r="D31">
            <v>2449</v>
          </cell>
          <cell r="G31">
            <v>0</v>
          </cell>
        </row>
        <row r="32">
          <cell r="C32">
            <v>23815263</v>
          </cell>
          <cell r="D32">
            <v>1373</v>
          </cell>
          <cell r="G32">
            <v>10527761</v>
          </cell>
        </row>
        <row r="33">
          <cell r="C33">
            <v>230776081</v>
          </cell>
          <cell r="G33">
            <v>162563470</v>
          </cell>
        </row>
        <row r="34">
          <cell r="C34">
            <v>13903634</v>
          </cell>
          <cell r="D34">
            <v>724</v>
          </cell>
          <cell r="G34">
            <v>150583</v>
          </cell>
        </row>
        <row r="35">
          <cell r="C35">
            <v>366945</v>
          </cell>
          <cell r="D35">
            <v>14</v>
          </cell>
          <cell r="G35">
            <v>80842</v>
          </cell>
        </row>
        <row r="37">
          <cell r="C37">
            <v>1606868445</v>
          </cell>
          <cell r="G37">
            <v>881160020</v>
          </cell>
        </row>
        <row r="38">
          <cell r="C38">
            <v>357105591</v>
          </cell>
          <cell r="G38">
            <v>196387703</v>
          </cell>
        </row>
        <row r="39">
          <cell r="C39">
            <v>69854967</v>
          </cell>
          <cell r="G39">
            <v>387311329</v>
          </cell>
        </row>
        <row r="40">
          <cell r="C40">
            <v>99891511</v>
          </cell>
          <cell r="D40">
            <v>3312405</v>
          </cell>
          <cell r="G40">
            <v>2561077390</v>
          </cell>
        </row>
      </sheetData>
      <sheetData sheetId="8">
        <row r="3">
          <cell r="C3">
            <v>372987776</v>
          </cell>
          <cell r="D3">
            <v>26322</v>
          </cell>
          <cell r="G3">
            <v>790780528</v>
          </cell>
        </row>
        <row r="4">
          <cell r="C4">
            <v>19627017</v>
          </cell>
          <cell r="D4">
            <v>1161</v>
          </cell>
          <cell r="G4">
            <v>53512587</v>
          </cell>
        </row>
        <row r="5">
          <cell r="C5">
            <v>6551520</v>
          </cell>
          <cell r="D5">
            <v>5700</v>
          </cell>
          <cell r="G5">
            <v>8347721</v>
          </cell>
        </row>
        <row r="6">
          <cell r="C6">
            <v>47269549</v>
          </cell>
          <cell r="D6">
            <v>557</v>
          </cell>
          <cell r="G6">
            <v>0</v>
          </cell>
        </row>
        <row r="7">
          <cell r="C7">
            <v>3607724</v>
          </cell>
          <cell r="D7">
            <v>199</v>
          </cell>
          <cell r="G7">
            <v>1619332</v>
          </cell>
        </row>
        <row r="8">
          <cell r="C8">
            <v>48546752</v>
          </cell>
          <cell r="G8">
            <v>33801384</v>
          </cell>
        </row>
        <row r="9">
          <cell r="C9">
            <v>8545664</v>
          </cell>
          <cell r="D9">
            <v>443</v>
          </cell>
          <cell r="G9">
            <v>24483</v>
          </cell>
        </row>
        <row r="10">
          <cell r="C10">
            <v>394459</v>
          </cell>
          <cell r="D10">
            <v>15</v>
          </cell>
          <cell r="G10">
            <v>117039</v>
          </cell>
        </row>
        <row r="12">
          <cell r="C12">
            <v>186482190</v>
          </cell>
          <cell r="G12">
            <v>58986147</v>
          </cell>
        </row>
        <row r="13">
          <cell r="C13">
            <v>55301268</v>
          </cell>
          <cell r="G13">
            <v>29834377</v>
          </cell>
        </row>
        <row r="14">
          <cell r="C14">
            <v>9907236</v>
          </cell>
          <cell r="G14">
            <v>34125954</v>
          </cell>
        </row>
        <row r="15">
          <cell r="C15">
            <v>17070784</v>
          </cell>
          <cell r="D15">
            <v>560673</v>
          </cell>
          <cell r="G15">
            <v>481208509</v>
          </cell>
        </row>
        <row r="28">
          <cell r="C28">
            <v>2069696906</v>
          </cell>
          <cell r="D28">
            <v>144307</v>
          </cell>
          <cell r="G28">
            <v>4474447280</v>
          </cell>
        </row>
        <row r="29">
          <cell r="C29">
            <v>88677628</v>
          </cell>
          <cell r="D29">
            <v>4893</v>
          </cell>
          <cell r="G29">
            <v>241498408</v>
          </cell>
        </row>
        <row r="30">
          <cell r="C30">
            <v>35867899</v>
          </cell>
          <cell r="D30">
            <v>22892</v>
          </cell>
          <cell r="G30">
            <v>52330313</v>
          </cell>
        </row>
        <row r="31">
          <cell r="C31">
            <v>228087155</v>
          </cell>
          <cell r="D31">
            <v>3006</v>
          </cell>
          <cell r="G31">
            <v>0</v>
          </cell>
        </row>
        <row r="32">
          <cell r="C32">
            <v>27422987</v>
          </cell>
          <cell r="D32">
            <v>1572</v>
          </cell>
          <cell r="G32">
            <v>12147093</v>
          </cell>
        </row>
        <row r="33">
          <cell r="C33">
            <v>279322833</v>
          </cell>
          <cell r="G33">
            <v>196364854</v>
          </cell>
        </row>
        <row r="34">
          <cell r="C34">
            <v>16019809</v>
          </cell>
          <cell r="D34">
            <v>854</v>
          </cell>
          <cell r="G34">
            <v>98157</v>
          </cell>
        </row>
        <row r="35">
          <cell r="C35">
            <v>481046</v>
          </cell>
          <cell r="D35">
            <v>18</v>
          </cell>
          <cell r="G35">
            <v>140845</v>
          </cell>
        </row>
        <row r="37">
          <cell r="C37">
            <v>1793350635</v>
          </cell>
          <cell r="G37">
            <v>940146167</v>
          </cell>
        </row>
        <row r="38">
          <cell r="C38">
            <v>412406859</v>
          </cell>
          <cell r="G38">
            <v>226222080</v>
          </cell>
        </row>
        <row r="39">
          <cell r="C39">
            <v>79762203</v>
          </cell>
          <cell r="G39">
            <v>421437283</v>
          </cell>
        </row>
        <row r="40">
          <cell r="C40">
            <v>116962295</v>
          </cell>
          <cell r="D40">
            <v>3873078</v>
          </cell>
          <cell r="G40">
            <v>3042285899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7">
        <row r="3">
          <cell r="C3">
            <v>280065409</v>
          </cell>
          <cell r="D3">
            <v>19684</v>
          </cell>
          <cell r="G3">
            <v>660718055</v>
          </cell>
        </row>
        <row r="4">
          <cell r="C4">
            <v>10917533</v>
          </cell>
          <cell r="D4">
            <v>541</v>
          </cell>
          <cell r="G4">
            <v>31377008</v>
          </cell>
        </row>
        <row r="5">
          <cell r="C5">
            <v>4647526</v>
          </cell>
          <cell r="D5">
            <v>2221</v>
          </cell>
          <cell r="G5">
            <v>8143925</v>
          </cell>
        </row>
        <row r="6">
          <cell r="C6">
            <v>27512611</v>
          </cell>
          <cell r="D6">
            <v>400</v>
          </cell>
          <cell r="G6">
            <v>0</v>
          </cell>
        </row>
        <row r="7">
          <cell r="C7">
            <v>1437406</v>
          </cell>
          <cell r="D7">
            <v>174</v>
          </cell>
          <cell r="G7">
            <v>1488627</v>
          </cell>
        </row>
        <row r="8">
          <cell r="C8">
            <v>35508378</v>
          </cell>
          <cell r="G8">
            <v>25271184</v>
          </cell>
        </row>
        <row r="9">
          <cell r="C9">
            <v>6585473</v>
          </cell>
          <cell r="D9">
            <v>356</v>
          </cell>
          <cell r="G9">
            <v>165322</v>
          </cell>
        </row>
        <row r="10">
          <cell r="C10">
            <v>163975</v>
          </cell>
          <cell r="D10">
            <v>5</v>
          </cell>
          <cell r="G10">
            <v>43885</v>
          </cell>
        </row>
        <row r="12">
          <cell r="C12">
            <v>401368235</v>
          </cell>
          <cell r="G12">
            <v>262175040</v>
          </cell>
        </row>
        <row r="13">
          <cell r="C13">
            <v>48681715</v>
          </cell>
          <cell r="G13">
            <v>28054494</v>
          </cell>
        </row>
        <row r="14">
          <cell r="C14">
            <v>9096721</v>
          </cell>
          <cell r="G14">
            <v>37370425</v>
          </cell>
        </row>
        <row r="15">
          <cell r="C15">
            <v>15842704</v>
          </cell>
          <cell r="D15">
            <v>560550</v>
          </cell>
          <cell r="G15">
            <v>359415944</v>
          </cell>
        </row>
        <row r="28">
          <cell r="C28">
            <v>1567537019</v>
          </cell>
          <cell r="D28">
            <v>108214</v>
          </cell>
          <cell r="G28">
            <v>3684495696</v>
          </cell>
        </row>
        <row r="29">
          <cell r="C29">
            <v>58756650</v>
          </cell>
          <cell r="D29">
            <v>3331</v>
          </cell>
          <cell r="G29">
            <v>161488785</v>
          </cell>
        </row>
        <row r="30">
          <cell r="C30">
            <v>21352416</v>
          </cell>
          <cell r="D30">
            <v>10030</v>
          </cell>
          <cell r="G30">
            <v>37671565</v>
          </cell>
        </row>
        <row r="31">
          <cell r="C31">
            <v>168010576</v>
          </cell>
          <cell r="D31">
            <v>2388</v>
          </cell>
          <cell r="G31">
            <v>0</v>
          </cell>
        </row>
        <row r="32">
          <cell r="C32">
            <v>8943535</v>
          </cell>
          <cell r="D32">
            <v>1027</v>
          </cell>
          <cell r="G32">
            <v>8777475</v>
          </cell>
        </row>
        <row r="33">
          <cell r="C33">
            <v>226033909</v>
          </cell>
          <cell r="G33">
            <v>161521196</v>
          </cell>
        </row>
        <row r="34">
          <cell r="C34">
            <v>12035063</v>
          </cell>
          <cell r="D34">
            <v>655</v>
          </cell>
          <cell r="G34">
            <v>242604</v>
          </cell>
        </row>
        <row r="35">
          <cell r="C35">
            <v>480724</v>
          </cell>
          <cell r="D35">
            <v>16</v>
          </cell>
          <cell r="G35">
            <v>143211</v>
          </cell>
        </row>
        <row r="37">
          <cell r="C37">
            <v>2224130919</v>
          </cell>
          <cell r="G37">
            <v>1051528793</v>
          </cell>
        </row>
        <row r="38">
          <cell r="C38">
            <v>351223753</v>
          </cell>
          <cell r="G38">
            <v>199291367</v>
          </cell>
        </row>
        <row r="39">
          <cell r="C39">
            <v>53216769</v>
          </cell>
          <cell r="G39">
            <v>215303043</v>
          </cell>
        </row>
        <row r="40">
          <cell r="C40">
            <v>97125490</v>
          </cell>
          <cell r="D40">
            <v>3408790</v>
          </cell>
          <cell r="G40">
            <v>2178220306</v>
          </cell>
        </row>
      </sheetData>
      <sheetData sheetId="8">
        <row r="3">
          <cell r="C3">
            <v>358280449</v>
          </cell>
          <cell r="D3">
            <v>25644</v>
          </cell>
          <cell r="G3">
            <v>879291096</v>
          </cell>
        </row>
        <row r="4">
          <cell r="C4">
            <v>20452175</v>
          </cell>
          <cell r="D4">
            <v>1098</v>
          </cell>
          <cell r="G4">
            <v>63007644</v>
          </cell>
        </row>
        <row r="5">
          <cell r="C5">
            <v>5572246</v>
          </cell>
          <cell r="D5">
            <v>2162</v>
          </cell>
          <cell r="G5">
            <v>10292792</v>
          </cell>
        </row>
        <row r="6">
          <cell r="C6">
            <v>29395819</v>
          </cell>
          <cell r="D6">
            <v>457</v>
          </cell>
          <cell r="G6">
            <v>0</v>
          </cell>
        </row>
        <row r="7">
          <cell r="C7">
            <v>1124592</v>
          </cell>
          <cell r="D7">
            <v>152</v>
          </cell>
          <cell r="G7">
            <v>1155494</v>
          </cell>
        </row>
        <row r="8">
          <cell r="C8">
            <v>43577963</v>
          </cell>
          <cell r="G8">
            <v>33480225</v>
          </cell>
        </row>
        <row r="9">
          <cell r="C9">
            <v>5577562</v>
          </cell>
          <cell r="D9">
            <v>306</v>
          </cell>
          <cell r="G9">
            <v>71325</v>
          </cell>
        </row>
        <row r="10">
          <cell r="C10">
            <v>216456</v>
          </cell>
          <cell r="D10">
            <v>8</v>
          </cell>
          <cell r="G10">
            <v>55297</v>
          </cell>
        </row>
        <row r="12">
          <cell r="C12">
            <v>432424968</v>
          </cell>
          <cell r="G12">
            <v>142589381</v>
          </cell>
        </row>
        <row r="13">
          <cell r="C13">
            <v>48869015</v>
          </cell>
          <cell r="G13">
            <v>28915207</v>
          </cell>
        </row>
        <row r="14">
          <cell r="C14">
            <v>13429784</v>
          </cell>
          <cell r="G14">
            <v>70682751</v>
          </cell>
        </row>
        <row r="15">
          <cell r="C15">
            <v>17393412</v>
          </cell>
          <cell r="D15">
            <v>629358</v>
          </cell>
          <cell r="G15">
            <v>412259182</v>
          </cell>
        </row>
        <row r="28">
          <cell r="C28">
            <v>1925817468</v>
          </cell>
          <cell r="D28">
            <v>133858</v>
          </cell>
          <cell r="G28">
            <v>4563786792</v>
          </cell>
        </row>
        <row r="29">
          <cell r="C29">
            <v>79208825</v>
          </cell>
          <cell r="D29">
            <v>4429</v>
          </cell>
          <cell r="G29">
            <v>224496429</v>
          </cell>
        </row>
        <row r="30">
          <cell r="C30">
            <v>26924662</v>
          </cell>
          <cell r="D30">
            <v>12192</v>
          </cell>
          <cell r="G30">
            <v>47964357</v>
          </cell>
        </row>
        <row r="31">
          <cell r="C31">
            <v>197406395</v>
          </cell>
          <cell r="D31">
            <v>2845</v>
          </cell>
          <cell r="G31">
            <v>0</v>
          </cell>
        </row>
        <row r="32">
          <cell r="C32">
            <v>10068127</v>
          </cell>
          <cell r="D32">
            <v>1179</v>
          </cell>
          <cell r="G32">
            <v>9932969</v>
          </cell>
        </row>
        <row r="33">
          <cell r="C33">
            <v>269611872</v>
          </cell>
          <cell r="G33">
            <v>195001421</v>
          </cell>
        </row>
        <row r="34">
          <cell r="C34">
            <v>11027152</v>
          </cell>
          <cell r="D34">
            <v>605</v>
          </cell>
          <cell r="G34">
            <v>148607</v>
          </cell>
        </row>
        <row r="35">
          <cell r="C35">
            <v>533205</v>
          </cell>
          <cell r="D35">
            <v>19</v>
          </cell>
          <cell r="G35">
            <v>154623</v>
          </cell>
        </row>
        <row r="37">
          <cell r="C37">
            <v>2656555887</v>
          </cell>
          <cell r="G37">
            <v>1194118174</v>
          </cell>
        </row>
        <row r="38">
          <cell r="C38">
            <v>400092768</v>
          </cell>
          <cell r="G38">
            <v>228206574</v>
          </cell>
        </row>
        <row r="39">
          <cell r="C39">
            <v>66646553</v>
          </cell>
          <cell r="G39">
            <v>285985794</v>
          </cell>
        </row>
        <row r="40">
          <cell r="C40">
            <v>114518902</v>
          </cell>
          <cell r="D40">
            <v>4038148</v>
          </cell>
          <cell r="G40">
            <v>2590479488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
      <selection activeCell="C35" sqref="C35"/>
    </sheetView>
  </sheetViews>
  <sheetFormatPr defaultColWidth="9.140625" defaultRowHeight="15"/>
  <cols>
    <col min="1" max="1" width="3.00390625" style="4" customWidth="1"/>
    <col min="2" max="2" width="13.28125" style="5" customWidth="1"/>
    <col min="3" max="3" width="10.00390625" style="4" customWidth="1"/>
    <col min="4" max="5" width="10.140625" style="131" customWidth="1"/>
    <col min="6" max="6" width="10.00390625" style="4" customWidth="1"/>
    <col min="7" max="7" width="8.8515625" style="131" customWidth="1"/>
    <col min="8" max="8" width="9.421875" style="131" customWidth="1"/>
    <col min="9" max="9" width="10.57421875" style="131" bestFit="1" customWidth="1"/>
    <col min="10" max="10" width="9.00390625" style="131" customWidth="1"/>
    <col min="11" max="11" width="8.57421875" style="131" customWidth="1"/>
    <col min="12" max="12" width="7.140625" style="131" customWidth="1"/>
    <col min="13" max="13" width="6.57421875" style="131" customWidth="1"/>
    <col min="14" max="14" width="8.421875" style="131"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221" t="s">
        <v>0</v>
      </c>
      <c r="B22" s="221"/>
      <c r="C22" s="221"/>
      <c r="D22" s="221"/>
      <c r="E22" s="221"/>
      <c r="F22" s="221"/>
      <c r="G22" s="221"/>
      <c r="H22" s="221"/>
      <c r="I22" s="221"/>
      <c r="J22" s="221"/>
      <c r="K22" s="221"/>
      <c r="L22" s="3"/>
      <c r="M22" s="3"/>
      <c r="N22" s="3"/>
    </row>
    <row r="23" spans="1:14" ht="20.25" customHeight="1" hidden="1">
      <c r="A23" s="222" t="s">
        <v>1</v>
      </c>
      <c r="B23" s="223"/>
      <c r="C23" s="223"/>
      <c r="D23" s="223"/>
      <c r="E23" s="223"/>
      <c r="F23" s="223"/>
      <c r="G23" s="223"/>
      <c r="H23" s="223"/>
      <c r="I23" s="223"/>
      <c r="J23" s="223"/>
      <c r="K23" s="223"/>
      <c r="L23" s="223"/>
      <c r="M23" s="223"/>
      <c r="N23" s="224"/>
    </row>
    <row r="24" spans="1:14" s="5" customFormat="1" ht="19.5" customHeight="1" hidden="1">
      <c r="A24" s="225" t="s">
        <v>2</v>
      </c>
      <c r="B24" s="228" t="s">
        <v>3</v>
      </c>
      <c r="C24" s="230" t="s">
        <v>4</v>
      </c>
      <c r="D24" s="231"/>
      <c r="E24" s="232"/>
      <c r="F24" s="230" t="s">
        <v>5</v>
      </c>
      <c r="G24" s="231"/>
      <c r="H24" s="232"/>
      <c r="I24" s="233" t="s">
        <v>6</v>
      </c>
      <c r="J24" s="234"/>
      <c r="K24" s="235"/>
      <c r="L24" s="236"/>
      <c r="M24" s="237"/>
      <c r="N24" s="238"/>
    </row>
    <row r="25" spans="1:14" s="12" customFormat="1" ht="21" customHeight="1" hidden="1">
      <c r="A25" s="226"/>
      <c r="B25" s="229"/>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226"/>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226"/>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226"/>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226"/>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226"/>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226"/>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226"/>
      <c r="B32" s="239" t="s">
        <v>16</v>
      </c>
      <c r="C32" s="240"/>
      <c r="D32" s="240"/>
      <c r="E32" s="240"/>
      <c r="F32" s="240"/>
      <c r="G32" s="240"/>
      <c r="H32" s="240"/>
      <c r="I32" s="240"/>
      <c r="J32" s="240"/>
      <c r="K32" s="240"/>
      <c r="L32" s="240"/>
      <c r="M32" s="240"/>
      <c r="N32" s="241"/>
    </row>
    <row r="33" spans="1:14" ht="18.75" customHeight="1" thickBot="1">
      <c r="A33" s="226"/>
      <c r="B33" s="228" t="s">
        <v>3</v>
      </c>
      <c r="C33" s="245" t="s">
        <v>17</v>
      </c>
      <c r="D33" s="246"/>
      <c r="E33" s="247"/>
      <c r="F33" s="245" t="s">
        <v>18</v>
      </c>
      <c r="G33" s="246"/>
      <c r="H33" s="247"/>
      <c r="I33" s="233" t="s">
        <v>6</v>
      </c>
      <c r="J33" s="234"/>
      <c r="K33" s="235"/>
      <c r="L33" s="248" t="s">
        <v>19</v>
      </c>
      <c r="M33" s="249"/>
      <c r="N33" s="250"/>
    </row>
    <row r="34" spans="1:14" ht="24" customHeight="1">
      <c r="A34" s="226"/>
      <c r="B34" s="229"/>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226"/>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226"/>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226"/>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226"/>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226"/>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226"/>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226"/>
      <c r="B41" s="35" t="s">
        <v>14</v>
      </c>
      <c r="C41" s="14"/>
      <c r="D41" s="15">
        <v>37.988623</v>
      </c>
      <c r="E41" s="13">
        <v>28.852021</v>
      </c>
      <c r="F41" s="14"/>
      <c r="G41" s="15">
        <v>34.571438</v>
      </c>
      <c r="H41" s="13">
        <v>24.660838</v>
      </c>
      <c r="I41" s="21"/>
      <c r="J41" s="22"/>
      <c r="K41" s="23"/>
      <c r="L41" s="17"/>
      <c r="M41" s="17"/>
      <c r="N41" s="36"/>
    </row>
    <row r="42" spans="1:14" ht="18.75" customHeight="1" thickBot="1">
      <c r="A42" s="227"/>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221" t="s">
        <v>0</v>
      </c>
      <c r="B53" s="221"/>
      <c r="C53" s="221"/>
      <c r="D53" s="221"/>
      <c r="E53" s="221"/>
      <c r="F53" s="221"/>
      <c r="G53" s="221"/>
      <c r="H53" s="221"/>
      <c r="I53" s="221"/>
      <c r="J53" s="221"/>
      <c r="K53" s="221"/>
      <c r="L53" s="3"/>
      <c r="M53" s="3"/>
      <c r="N53" s="3"/>
    </row>
    <row r="54" spans="1:14" ht="22.5" customHeight="1" hidden="1">
      <c r="A54" s="222" t="s">
        <v>1</v>
      </c>
      <c r="B54" s="223"/>
      <c r="C54" s="223"/>
      <c r="D54" s="223"/>
      <c r="E54" s="223"/>
      <c r="F54" s="223"/>
      <c r="G54" s="223"/>
      <c r="H54" s="223"/>
      <c r="I54" s="223"/>
      <c r="J54" s="223"/>
      <c r="K54" s="223"/>
      <c r="L54" s="223"/>
      <c r="M54" s="223"/>
      <c r="N54" s="224"/>
    </row>
    <row r="55" spans="1:14" s="5" customFormat="1" ht="11.25" customHeight="1" hidden="1">
      <c r="A55" s="47"/>
      <c r="B55" s="251" t="s">
        <v>23</v>
      </c>
      <c r="C55" s="230" t="s">
        <v>24</v>
      </c>
      <c r="D55" s="231"/>
      <c r="E55" s="232"/>
      <c r="F55" s="230" t="s">
        <v>25</v>
      </c>
      <c r="G55" s="231"/>
      <c r="H55" s="232"/>
      <c r="I55" s="233" t="s">
        <v>6</v>
      </c>
      <c r="J55" s="234"/>
      <c r="K55" s="235"/>
      <c r="L55" s="236"/>
      <c r="M55" s="237"/>
      <c r="N55" s="238"/>
    </row>
    <row r="56" spans="1:14" s="12" customFormat="1" ht="11.25" customHeight="1" hidden="1">
      <c r="A56" s="48"/>
      <c r="B56" s="252"/>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42"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43"/>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43"/>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43"/>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43"/>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44"/>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42"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43"/>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43"/>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43"/>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44"/>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53" t="s">
        <v>37</v>
      </c>
      <c r="B68" s="254"/>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39" t="s">
        <v>16</v>
      </c>
      <c r="B69" s="240"/>
      <c r="C69" s="240"/>
      <c r="D69" s="240"/>
      <c r="E69" s="240"/>
      <c r="F69" s="240"/>
      <c r="G69" s="240"/>
      <c r="H69" s="240"/>
      <c r="I69" s="240"/>
      <c r="J69" s="240"/>
      <c r="K69" s="240"/>
      <c r="L69" s="240"/>
      <c r="M69" s="240"/>
      <c r="N69" s="79"/>
    </row>
    <row r="70" spans="1:14" ht="17.25" customHeight="1" thickBot="1">
      <c r="A70" s="80"/>
      <c r="B70" s="255" t="s">
        <v>23</v>
      </c>
      <c r="C70" s="256" t="s">
        <v>17</v>
      </c>
      <c r="D70" s="257"/>
      <c r="E70" s="258"/>
      <c r="F70" s="256" t="s">
        <v>18</v>
      </c>
      <c r="G70" s="257"/>
      <c r="H70" s="258"/>
      <c r="I70" s="259" t="s">
        <v>6</v>
      </c>
      <c r="J70" s="260"/>
      <c r="K70" s="261"/>
      <c r="L70" s="262" t="s">
        <v>19</v>
      </c>
      <c r="M70" s="263"/>
      <c r="N70" s="264"/>
    </row>
    <row r="71" spans="1:14" ht="17.25" customHeight="1" thickBot="1">
      <c r="A71" s="48"/>
      <c r="B71" s="252"/>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67"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67"/>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67"/>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67"/>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68"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67"/>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69" t="s">
        <v>37</v>
      </c>
      <c r="B79" s="270"/>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7">
        <v>14.607423056365656</v>
      </c>
    </row>
    <row r="80" spans="1:14" s="33" customFormat="1" ht="14.25" customHeight="1">
      <c r="A80" s="98"/>
      <c r="B80" s="98"/>
      <c r="C80" s="98"/>
      <c r="D80" s="98"/>
      <c r="E80" s="98"/>
      <c r="F80" s="98"/>
      <c r="G80" s="98"/>
      <c r="H80" s="98"/>
      <c r="I80" s="98"/>
      <c r="J80" s="98"/>
      <c r="K80" s="98"/>
      <c r="L80" s="98"/>
      <c r="M80" s="98"/>
      <c r="N80" s="98"/>
    </row>
    <row r="81" spans="1:14" s="33" customFormat="1" ht="14.25" customHeight="1">
      <c r="A81" s="98"/>
      <c r="B81" s="55"/>
      <c r="C81" s="98"/>
      <c r="D81" s="98"/>
      <c r="E81" s="98"/>
      <c r="F81" s="98"/>
      <c r="G81" s="98"/>
      <c r="H81" s="98"/>
      <c r="I81" s="98"/>
      <c r="J81" s="98"/>
      <c r="K81" s="98"/>
      <c r="L81" s="98"/>
      <c r="M81" s="98"/>
      <c r="N81" s="98"/>
    </row>
    <row r="82" spans="1:14" s="33" customFormat="1" ht="14.25" customHeight="1" hidden="1">
      <c r="A82" s="99"/>
      <c r="B82" s="99"/>
      <c r="C82" s="99"/>
      <c r="D82" s="99"/>
      <c r="E82" s="99"/>
      <c r="F82" s="99"/>
      <c r="G82" s="99"/>
      <c r="H82" s="99"/>
      <c r="I82" s="99"/>
      <c r="J82" s="99"/>
      <c r="K82" s="99"/>
      <c r="L82" s="99"/>
      <c r="M82" s="99"/>
      <c r="N82" s="99"/>
    </row>
    <row r="83" spans="1:14" s="33" customFormat="1" ht="19.5" customHeight="1" hidden="1">
      <c r="A83" s="99"/>
      <c r="B83" s="99"/>
      <c r="C83" s="99"/>
      <c r="D83" s="99"/>
      <c r="E83" s="99"/>
      <c r="F83" s="99"/>
      <c r="G83" s="99"/>
      <c r="H83" s="99"/>
      <c r="I83" s="99"/>
      <c r="J83" s="99"/>
      <c r="K83" s="99"/>
      <c r="L83" s="99"/>
      <c r="M83" s="99"/>
      <c r="N83" s="99"/>
    </row>
    <row r="84" spans="1:14" s="33" customFormat="1" ht="20.25" customHeight="1" hidden="1">
      <c r="A84" s="99"/>
      <c r="B84" s="99"/>
      <c r="C84" s="99"/>
      <c r="D84" s="99"/>
      <c r="E84" s="99"/>
      <c r="F84" s="99"/>
      <c r="G84" s="99"/>
      <c r="H84" s="99"/>
      <c r="I84" s="99"/>
      <c r="J84" s="99"/>
      <c r="K84" s="99"/>
      <c r="L84" s="99"/>
      <c r="M84" s="99"/>
      <c r="N84" s="99"/>
    </row>
    <row r="85" spans="1:14" s="33" customFormat="1" ht="3" customHeight="1" hidden="1">
      <c r="A85" s="99"/>
      <c r="B85" s="99"/>
      <c r="C85" s="99"/>
      <c r="D85" s="99"/>
      <c r="E85" s="100"/>
      <c r="F85" s="99"/>
      <c r="G85" s="99"/>
      <c r="H85" s="99"/>
      <c r="I85" s="99"/>
      <c r="J85" s="99"/>
      <c r="K85" s="99"/>
      <c r="L85" s="99"/>
      <c r="M85" s="99"/>
      <c r="N85" s="99"/>
    </row>
    <row r="86" spans="1:14" s="33" customFormat="1" ht="7.5" customHeight="1" hidden="1">
      <c r="A86" s="99"/>
      <c r="B86" s="99"/>
      <c r="C86" s="99"/>
      <c r="D86" s="99"/>
      <c r="E86" s="99"/>
      <c r="F86" s="99"/>
      <c r="G86" s="99"/>
      <c r="H86" s="99"/>
      <c r="I86" s="99"/>
      <c r="J86" s="99"/>
      <c r="K86" s="99"/>
      <c r="L86" s="99"/>
      <c r="M86" s="99"/>
      <c r="N86" s="99"/>
    </row>
    <row r="87" spans="1:14" s="5" customFormat="1" ht="11.25" customHeight="1" hidden="1">
      <c r="A87" s="101"/>
      <c r="B87" s="101"/>
      <c r="C87" s="101"/>
      <c r="D87" s="102"/>
      <c r="E87" s="102"/>
      <c r="F87" s="101"/>
      <c r="G87" s="102"/>
      <c r="H87" s="102"/>
      <c r="I87" s="102"/>
      <c r="J87" s="102"/>
      <c r="K87" s="102"/>
      <c r="L87" s="102"/>
      <c r="M87" s="102"/>
      <c r="N87" s="102"/>
    </row>
    <row r="88" spans="1:14" s="103" customFormat="1" ht="20.25" customHeight="1" hidden="1">
      <c r="A88" s="271"/>
      <c r="B88" s="272"/>
      <c r="C88" s="275" t="s">
        <v>8</v>
      </c>
      <c r="D88" s="276"/>
      <c r="E88" s="275" t="s">
        <v>39</v>
      </c>
      <c r="F88" s="276"/>
      <c r="G88" s="277" t="s">
        <v>6</v>
      </c>
      <c r="H88" s="278"/>
      <c r="I88" s="279" t="s">
        <v>8</v>
      </c>
      <c r="J88" s="280"/>
      <c r="K88" s="281" t="s">
        <v>39</v>
      </c>
      <c r="L88" s="280"/>
      <c r="M88" s="282" t="s">
        <v>6</v>
      </c>
      <c r="N88" s="283"/>
    </row>
    <row r="89" spans="1:14" s="111" customFormat="1" ht="20.25" customHeight="1" hidden="1">
      <c r="A89" s="273"/>
      <c r="B89" s="274"/>
      <c r="C89" s="104" t="s">
        <v>40</v>
      </c>
      <c r="D89" s="104" t="s">
        <v>41</v>
      </c>
      <c r="E89" s="104" t="s">
        <v>40</v>
      </c>
      <c r="F89" s="104" t="s">
        <v>41</v>
      </c>
      <c r="G89" s="105" t="s">
        <v>42</v>
      </c>
      <c r="H89" s="106" t="s">
        <v>43</v>
      </c>
      <c r="I89" s="107" t="s">
        <v>44</v>
      </c>
      <c r="J89" s="108" t="s">
        <v>45</v>
      </c>
      <c r="K89" s="107" t="s">
        <v>44</v>
      </c>
      <c r="L89" s="108" t="s">
        <v>45</v>
      </c>
      <c r="M89" s="109" t="s">
        <v>42</v>
      </c>
      <c r="N89" s="110" t="s">
        <v>43</v>
      </c>
    </row>
    <row r="90" spans="1:14" s="5" customFormat="1" ht="6.75" customHeight="1" hidden="1">
      <c r="A90" s="112"/>
      <c r="B90" s="113"/>
      <c r="C90" s="114">
        <v>35.736525</v>
      </c>
      <c r="D90" s="115">
        <v>28.81606</v>
      </c>
      <c r="E90" s="114">
        <v>23.429348</v>
      </c>
      <c r="F90" s="115">
        <v>20.041257</v>
      </c>
      <c r="G90" s="116">
        <v>-19.36524326302012</v>
      </c>
      <c r="H90" s="117">
        <v>-14.460884698968146</v>
      </c>
      <c r="I90" s="118">
        <v>35.736525</v>
      </c>
      <c r="J90" s="119">
        <v>28.81606</v>
      </c>
      <c r="K90" s="114">
        <v>23.429348</v>
      </c>
      <c r="L90" s="114">
        <v>20.041257</v>
      </c>
      <c r="M90" s="120">
        <v>-19.36524326302012</v>
      </c>
      <c r="N90" s="117">
        <v>-14.460884698968146</v>
      </c>
    </row>
    <row r="91" spans="1:14" s="5" customFormat="1" ht="11.25" customHeight="1" hidden="1">
      <c r="A91" s="112"/>
      <c r="B91" s="113"/>
      <c r="C91" s="114">
        <v>3.370741</v>
      </c>
      <c r="D91" s="115">
        <v>4.242959</v>
      </c>
      <c r="E91" s="114">
        <v>13.20116</v>
      </c>
      <c r="F91" s="115">
        <v>18.010335</v>
      </c>
      <c r="G91" s="116">
        <v>25.87615008094658</v>
      </c>
      <c r="H91" s="117">
        <v>36.429942520202786</v>
      </c>
      <c r="I91" s="118">
        <v>3.370741</v>
      </c>
      <c r="J91" s="119">
        <v>4.242959</v>
      </c>
      <c r="K91" s="114">
        <v>13.20116</v>
      </c>
      <c r="L91" s="115">
        <v>18.010335</v>
      </c>
      <c r="M91" s="120">
        <v>25.87615008094658</v>
      </c>
      <c r="N91" s="117">
        <v>36.429942520202786</v>
      </c>
    </row>
    <row r="92" spans="1:14" s="5" customFormat="1" ht="12" customHeight="1" hidden="1">
      <c r="A92" s="112"/>
      <c r="B92" s="113"/>
      <c r="C92" s="114">
        <v>131.161648</v>
      </c>
      <c r="D92" s="115">
        <v>108.384739</v>
      </c>
      <c r="E92" s="114">
        <v>79.834367</v>
      </c>
      <c r="F92" s="115">
        <v>94.433986</v>
      </c>
      <c r="G92" s="116">
        <v>-17.365525172419318</v>
      </c>
      <c r="H92" s="117">
        <v>18.287386182945504</v>
      </c>
      <c r="I92" s="118">
        <v>131.161648</v>
      </c>
      <c r="J92" s="119">
        <v>108.384739</v>
      </c>
      <c r="K92" s="114">
        <v>79.834367</v>
      </c>
      <c r="L92" s="115">
        <v>94.433986</v>
      </c>
      <c r="M92" s="120">
        <v>-17.365525172419318</v>
      </c>
      <c r="N92" s="117">
        <v>18.287386182945504</v>
      </c>
    </row>
    <row r="93" spans="1:14" s="5" customFormat="1" ht="16.5" customHeight="1" hidden="1">
      <c r="A93" s="112"/>
      <c r="B93" s="113"/>
      <c r="C93" s="114">
        <v>1.013568</v>
      </c>
      <c r="D93" s="115">
        <v>3.858371</v>
      </c>
      <c r="E93" s="114">
        <v>1.476767</v>
      </c>
      <c r="F93" s="115">
        <v>5.493436</v>
      </c>
      <c r="G93" s="116">
        <v>280.6721403990654</v>
      </c>
      <c r="H93" s="117">
        <v>271.9907067262473</v>
      </c>
      <c r="I93" s="118">
        <v>1.013568</v>
      </c>
      <c r="J93" s="119">
        <v>3.858371</v>
      </c>
      <c r="K93" s="114">
        <v>1.476767</v>
      </c>
      <c r="L93" s="115">
        <v>5.493436</v>
      </c>
      <c r="M93" s="120">
        <v>280.6721403990654</v>
      </c>
      <c r="N93" s="117">
        <v>271.9907067262473</v>
      </c>
    </row>
    <row r="94" spans="1:14" s="5" customFormat="1" ht="21" customHeight="1" hidden="1">
      <c r="A94" s="112"/>
      <c r="B94" s="113"/>
      <c r="C94" s="114">
        <v>9.932204</v>
      </c>
      <c r="D94" s="115">
        <v>11.343678</v>
      </c>
      <c r="E94" s="114">
        <v>5.762738</v>
      </c>
      <c r="F94" s="115">
        <v>6.804964</v>
      </c>
      <c r="G94" s="116">
        <v>14.211085475086898</v>
      </c>
      <c r="H94" s="117">
        <v>18.085604447052777</v>
      </c>
      <c r="I94" s="118">
        <v>9.932204</v>
      </c>
      <c r="J94" s="119">
        <v>11.343678</v>
      </c>
      <c r="K94" s="114">
        <v>5.762738</v>
      </c>
      <c r="L94" s="115">
        <v>6.804964</v>
      </c>
      <c r="M94" s="120">
        <v>14.211085475086898</v>
      </c>
      <c r="N94" s="117">
        <v>18.085604447052777</v>
      </c>
    </row>
    <row r="95" spans="1:14" s="5" customFormat="1" ht="14.25" customHeight="1" hidden="1">
      <c r="A95" s="121"/>
      <c r="B95" s="122"/>
      <c r="C95" s="123">
        <v>3.190772</v>
      </c>
      <c r="D95" s="124">
        <v>2.214323</v>
      </c>
      <c r="E95" s="123">
        <v>5.336523</v>
      </c>
      <c r="F95" s="124">
        <v>4.743659</v>
      </c>
      <c r="G95" s="125">
        <v>-30.602280576612813</v>
      </c>
      <c r="H95" s="126">
        <v>-11.109555791289566</v>
      </c>
      <c r="I95" s="127">
        <v>3.190772</v>
      </c>
      <c r="J95" s="127">
        <v>2.214323</v>
      </c>
      <c r="K95" s="123">
        <v>5.336523</v>
      </c>
      <c r="L95" s="124">
        <v>4.743659</v>
      </c>
      <c r="M95" s="128">
        <v>-30.602280576612813</v>
      </c>
      <c r="N95" s="126">
        <v>-11.109555791289566</v>
      </c>
    </row>
    <row r="96" spans="1:14" ht="15" customHeight="1" hidden="1">
      <c r="A96" s="100"/>
      <c r="B96" s="101"/>
      <c r="C96" s="100"/>
      <c r="D96" s="129"/>
      <c r="E96" s="129"/>
      <c r="F96" s="100"/>
      <c r="G96" s="129"/>
      <c r="H96" s="129"/>
      <c r="I96" s="130"/>
      <c r="J96" s="130"/>
      <c r="K96" s="130"/>
      <c r="L96" s="129"/>
      <c r="M96" s="129"/>
      <c r="N96" s="129"/>
    </row>
    <row r="97" spans="1:14" ht="14.25" customHeight="1">
      <c r="A97" s="100"/>
      <c r="B97" s="99"/>
      <c r="C97" s="100"/>
      <c r="D97" s="129"/>
      <c r="E97" s="129"/>
      <c r="F97" s="100"/>
      <c r="G97" s="129"/>
      <c r="H97" s="129"/>
      <c r="I97" s="129"/>
      <c r="J97" s="129"/>
      <c r="K97" s="129"/>
      <c r="L97" s="129"/>
      <c r="M97" s="129"/>
      <c r="N97" s="129"/>
    </row>
    <row r="98" ht="12" customHeight="1">
      <c r="B98"/>
    </row>
    <row r="99" ht="12.75" customHeight="1" hidden="1">
      <c r="B99"/>
    </row>
    <row r="100" spans="1:14" s="132" customFormat="1" ht="20.25" customHeight="1">
      <c r="A100" s="98"/>
      <c r="B100" s="98"/>
      <c r="C100" s="98"/>
      <c r="D100" s="98"/>
      <c r="E100" s="98"/>
      <c r="F100" s="98"/>
      <c r="G100" s="98"/>
      <c r="H100" s="98"/>
      <c r="I100" s="98"/>
      <c r="J100" s="98"/>
      <c r="K100" s="98"/>
      <c r="L100" s="98"/>
      <c r="M100" s="98"/>
      <c r="N100" s="98"/>
    </row>
    <row r="101" spans="1:14" s="132" customFormat="1" ht="20.25" customHeight="1">
      <c r="A101" s="98"/>
      <c r="B101" s="98"/>
      <c r="C101" s="98"/>
      <c r="D101" s="98"/>
      <c r="E101" s="98"/>
      <c r="F101" s="98"/>
      <c r="G101" s="98"/>
      <c r="H101" s="98"/>
      <c r="I101" s="98"/>
      <c r="J101" s="98"/>
      <c r="K101" s="98"/>
      <c r="L101" s="98"/>
      <c r="M101" s="98"/>
      <c r="N101" s="98"/>
    </row>
    <row r="102" spans="1:14" s="132" customFormat="1" ht="19.5" customHeight="1">
      <c r="A102" s="98"/>
      <c r="B102" s="265"/>
      <c r="C102" s="265"/>
      <c r="D102" s="265"/>
      <c r="E102" s="265"/>
      <c r="F102" s="265"/>
      <c r="G102" s="265"/>
      <c r="H102" s="265"/>
      <c r="I102" s="265"/>
      <c r="J102" s="265"/>
      <c r="K102" s="265"/>
      <c r="L102" s="265"/>
      <c r="M102" s="265"/>
      <c r="N102" s="265"/>
    </row>
    <row r="103" spans="1:11" s="2" customFormat="1" ht="17.25" customHeight="1" thickBot="1">
      <c r="A103" s="266" t="s">
        <v>0</v>
      </c>
      <c r="B103" s="266"/>
      <c r="C103" s="266"/>
      <c r="D103" s="266"/>
      <c r="E103" s="266"/>
      <c r="F103" s="266"/>
      <c r="G103" s="266"/>
      <c r="H103" s="266"/>
      <c r="I103" s="133"/>
      <c r="J103" s="133"/>
      <c r="K103" s="133"/>
    </row>
    <row r="104" spans="1:8" s="134" customFormat="1" ht="16.5" customHeight="1">
      <c r="A104" s="300" t="s">
        <v>46</v>
      </c>
      <c r="B104" s="304" t="s">
        <v>23</v>
      </c>
      <c r="C104" s="306" t="s">
        <v>8</v>
      </c>
      <c r="D104" s="307"/>
      <c r="E104" s="284" t="s">
        <v>39</v>
      </c>
      <c r="F104" s="284"/>
      <c r="G104" s="285" t="s">
        <v>6</v>
      </c>
      <c r="H104" s="286"/>
    </row>
    <row r="105" spans="1:8" s="139" customFormat="1" ht="21" customHeight="1" thickBot="1">
      <c r="A105" s="301"/>
      <c r="B105" s="305"/>
      <c r="C105" s="135" t="s">
        <v>17</v>
      </c>
      <c r="D105" s="136" t="s">
        <v>18</v>
      </c>
      <c r="E105" s="135" t="s">
        <v>17</v>
      </c>
      <c r="F105" s="136" t="s">
        <v>18</v>
      </c>
      <c r="G105" s="137" t="s">
        <v>42</v>
      </c>
      <c r="H105" s="138" t="s">
        <v>43</v>
      </c>
    </row>
    <row r="106" spans="1:8" s="2" customFormat="1" ht="14.25" customHeight="1">
      <c r="A106" s="302"/>
      <c r="B106" s="140" t="s">
        <v>47</v>
      </c>
      <c r="C106" s="141">
        <v>87.988789</v>
      </c>
      <c r="D106" s="142">
        <v>106.668545</v>
      </c>
      <c r="E106" s="143">
        <v>50.472433</v>
      </c>
      <c r="F106" s="143">
        <v>59.937686</v>
      </c>
      <c r="G106" s="144">
        <v>21.229700070085062</v>
      </c>
      <c r="H106" s="145">
        <v>18.753312327939483</v>
      </c>
    </row>
    <row r="107" spans="1:8" s="2" customFormat="1" ht="15" customHeight="1">
      <c r="A107" s="302"/>
      <c r="B107" s="140" t="s">
        <v>48</v>
      </c>
      <c r="C107" s="141">
        <v>8.832692</v>
      </c>
      <c r="D107" s="142">
        <v>9.304612</v>
      </c>
      <c r="E107" s="143">
        <v>36.794186</v>
      </c>
      <c r="F107" s="143">
        <v>45.080134</v>
      </c>
      <c r="G107" s="144">
        <v>5.342878479177139</v>
      </c>
      <c r="H107" s="145">
        <v>22.519720914603184</v>
      </c>
    </row>
    <row r="108" spans="1:8" s="2" customFormat="1" ht="14.25" customHeight="1" thickBot="1">
      <c r="A108" s="303"/>
      <c r="B108" s="146" t="s">
        <v>49</v>
      </c>
      <c r="C108" s="147">
        <v>313.189338</v>
      </c>
      <c r="D108" s="148">
        <v>297.819418</v>
      </c>
      <c r="E108" s="149">
        <v>137.72813</v>
      </c>
      <c r="F108" s="149">
        <v>243.713921</v>
      </c>
      <c r="G108" s="150">
        <v>-4.907548928118375</v>
      </c>
      <c r="H108" s="151">
        <v>76.95290061659881</v>
      </c>
    </row>
    <row r="109" spans="2:14" ht="14.25">
      <c r="B109"/>
      <c r="I109" s="4"/>
      <c r="J109" s="4"/>
      <c r="K109" s="4"/>
      <c r="L109" s="4"/>
      <c r="M109" s="4"/>
      <c r="N109" s="4"/>
    </row>
    <row r="110" ht="14.25">
      <c r="B110"/>
    </row>
    <row r="111" spans="1:2" ht="21" thickBot="1">
      <c r="A111" s="152"/>
      <c r="B111" s="153"/>
    </row>
    <row r="112" spans="1:8" s="5" customFormat="1" ht="19.5" thickBot="1">
      <c r="A112" s="287" t="s">
        <v>50</v>
      </c>
      <c r="B112" s="288"/>
      <c r="C112" s="291" t="s">
        <v>51</v>
      </c>
      <c r="D112" s="292"/>
      <c r="E112" s="292"/>
      <c r="F112" s="293"/>
      <c r="G112" s="294" t="s">
        <v>52</v>
      </c>
      <c r="H112" s="295"/>
    </row>
    <row r="113" spans="1:8" s="158" customFormat="1" ht="19.5" thickBot="1">
      <c r="A113" s="289"/>
      <c r="B113" s="290"/>
      <c r="C113" s="296">
        <v>2012</v>
      </c>
      <c r="D113" s="297"/>
      <c r="E113" s="154">
        <v>2013</v>
      </c>
      <c r="F113" s="155" t="s">
        <v>53</v>
      </c>
      <c r="G113" s="156" t="s">
        <v>54</v>
      </c>
      <c r="H113" s="157" t="s">
        <v>53</v>
      </c>
    </row>
    <row r="114" spans="1:8" s="5" customFormat="1" ht="16.5" thickBot="1">
      <c r="A114" s="159" t="s">
        <v>55</v>
      </c>
      <c r="B114" s="160"/>
      <c r="C114" s="298">
        <v>5954</v>
      </c>
      <c r="D114" s="299"/>
      <c r="E114" s="161">
        <v>5360</v>
      </c>
      <c r="F114" s="162">
        <v>-9.97648639570037</v>
      </c>
      <c r="G114" s="163">
        <v>5210</v>
      </c>
      <c r="H114" s="164">
        <v>2.8790786948176583</v>
      </c>
    </row>
  </sheetData>
  <sheetProtection/>
  <mergeCells count="52">
    <mergeCell ref="C114:D114"/>
    <mergeCell ref="A104:A108"/>
    <mergeCell ref="B104:B105"/>
    <mergeCell ref="C104:D104"/>
    <mergeCell ref="K88:L88"/>
    <mergeCell ref="M88:N88"/>
    <mergeCell ref="E104:F104"/>
    <mergeCell ref="G104:H104"/>
    <mergeCell ref="A112:B113"/>
    <mergeCell ref="C112:F112"/>
    <mergeCell ref="G112:H112"/>
    <mergeCell ref="C113:D113"/>
    <mergeCell ref="B102:N102"/>
    <mergeCell ref="A103:H103"/>
    <mergeCell ref="A72:A75"/>
    <mergeCell ref="A76:A77"/>
    <mergeCell ref="A79:B79"/>
    <mergeCell ref="A88:B89"/>
    <mergeCell ref="C88:D88"/>
    <mergeCell ref="E88:F88"/>
    <mergeCell ref="G88:H88"/>
    <mergeCell ref="I88:J88"/>
    <mergeCell ref="F55:H55"/>
    <mergeCell ref="I55:K55"/>
    <mergeCell ref="A63:A67"/>
    <mergeCell ref="A68:B68"/>
    <mergeCell ref="A69:M69"/>
    <mergeCell ref="B70:B71"/>
    <mergeCell ref="C70:E70"/>
    <mergeCell ref="F70:H70"/>
    <mergeCell ref="I70:K70"/>
    <mergeCell ref="L70:N70"/>
    <mergeCell ref="L55:N55"/>
    <mergeCell ref="A57:A62"/>
    <mergeCell ref="C33:E33"/>
    <mergeCell ref="F33:H33"/>
    <mergeCell ref="I33:K33"/>
    <mergeCell ref="L33:N33"/>
    <mergeCell ref="A53:K53"/>
    <mergeCell ref="A54:N54"/>
    <mergeCell ref="B55:B56"/>
    <mergeCell ref="C55:E55"/>
    <mergeCell ref="A22:K22"/>
    <mergeCell ref="A23:N23"/>
    <mergeCell ref="A24:A42"/>
    <mergeCell ref="B24:B25"/>
    <mergeCell ref="C24:E24"/>
    <mergeCell ref="F24:H24"/>
    <mergeCell ref="I24:K24"/>
    <mergeCell ref="L24:N24"/>
    <mergeCell ref="B32:N32"/>
    <mergeCell ref="B33:B3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C35" sqref="C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221" t="s">
        <v>0</v>
      </c>
      <c r="B20" s="221"/>
      <c r="C20" s="221"/>
      <c r="D20" s="221"/>
      <c r="E20" s="221"/>
      <c r="F20" s="221"/>
      <c r="G20" s="221"/>
      <c r="H20" s="221"/>
      <c r="I20" s="221"/>
      <c r="J20" s="221"/>
      <c r="K20" s="221"/>
    </row>
    <row r="21" ht="13.5" customHeight="1" hidden="1"/>
    <row r="22" spans="1:11" ht="20.25" customHeight="1" thickBot="1">
      <c r="A22" s="225" t="s">
        <v>56</v>
      </c>
      <c r="B22" s="239" t="s">
        <v>57</v>
      </c>
      <c r="C22" s="240"/>
      <c r="D22" s="240"/>
      <c r="E22" s="240"/>
      <c r="F22" s="240"/>
      <c r="G22" s="240"/>
      <c r="H22" s="240"/>
      <c r="I22" s="240"/>
      <c r="J22" s="240"/>
      <c r="K22" s="240"/>
    </row>
    <row r="23" spans="1:14" s="2" customFormat="1" ht="19.5" customHeight="1" thickBot="1">
      <c r="A23" s="226" t="s">
        <v>2</v>
      </c>
      <c r="B23" s="334" t="s">
        <v>3</v>
      </c>
      <c r="C23" s="336" t="s">
        <v>58</v>
      </c>
      <c r="D23" s="337"/>
      <c r="E23" s="338"/>
      <c r="F23" s="336" t="s">
        <v>59</v>
      </c>
      <c r="G23" s="337"/>
      <c r="H23" s="338"/>
      <c r="I23" s="339" t="s">
        <v>6</v>
      </c>
      <c r="J23" s="340"/>
      <c r="K23" s="341"/>
      <c r="L23" s="331"/>
      <c r="M23" s="331"/>
      <c r="N23" s="331"/>
    </row>
    <row r="24" spans="1:14" s="170" customFormat="1" ht="21" customHeight="1" thickBot="1">
      <c r="A24" s="226"/>
      <c r="B24" s="335"/>
      <c r="C24" s="165" t="s">
        <v>7</v>
      </c>
      <c r="D24" s="166" t="s">
        <v>8</v>
      </c>
      <c r="E24" s="167" t="s">
        <v>9</v>
      </c>
      <c r="F24" s="165" t="s">
        <v>7</v>
      </c>
      <c r="G24" s="166" t="s">
        <v>8</v>
      </c>
      <c r="H24" s="167" t="s">
        <v>9</v>
      </c>
      <c r="I24" s="168" t="s">
        <v>7</v>
      </c>
      <c r="J24" s="166" t="s">
        <v>8</v>
      </c>
      <c r="K24" s="169" t="s">
        <v>9</v>
      </c>
      <c r="L24" s="10"/>
      <c r="M24" s="10"/>
      <c r="N24" s="10"/>
    </row>
    <row r="25" spans="1:14" s="2" customFormat="1" ht="18.75" customHeight="1">
      <c r="A25" s="226"/>
      <c r="B25" s="171" t="s">
        <v>10</v>
      </c>
      <c r="C25" s="14">
        <v>38400</v>
      </c>
      <c r="D25" s="15">
        <v>558.91247</v>
      </c>
      <c r="E25" s="13">
        <v>1314.539786</v>
      </c>
      <c r="F25" s="14">
        <v>37240</v>
      </c>
      <c r="G25" s="15">
        <v>545.27085</v>
      </c>
      <c r="H25" s="13">
        <v>1225.541587</v>
      </c>
      <c r="I25" s="16">
        <v>-3.0208333333333335</v>
      </c>
      <c r="J25" s="17">
        <v>-2.4407435389659473</v>
      </c>
      <c r="K25" s="172">
        <v>-6.770293295634044</v>
      </c>
      <c r="L25" s="19"/>
      <c r="M25" s="19"/>
      <c r="N25" s="19"/>
    </row>
    <row r="26" spans="1:14" s="2" customFormat="1" ht="18.75" customHeight="1">
      <c r="A26" s="226"/>
      <c r="B26" s="171" t="s">
        <v>11</v>
      </c>
      <c r="C26" s="14">
        <v>1441</v>
      </c>
      <c r="D26" s="15">
        <v>22.181546</v>
      </c>
      <c r="E26" s="13">
        <v>58.623704</v>
      </c>
      <c r="F26" s="14">
        <v>1337</v>
      </c>
      <c r="G26" s="15">
        <v>25.838005</v>
      </c>
      <c r="H26" s="13">
        <v>71.147047</v>
      </c>
      <c r="I26" s="16">
        <v>-7.217210270645386</v>
      </c>
      <c r="J26" s="17">
        <v>16.48423874512623</v>
      </c>
      <c r="K26" s="172">
        <v>21.362251351432867</v>
      </c>
      <c r="L26" s="19"/>
      <c r="M26" s="19"/>
      <c r="N26" s="19"/>
    </row>
    <row r="27" spans="1:14" s="2" customFormat="1" ht="18.75" customHeight="1">
      <c r="A27" s="226"/>
      <c r="B27" s="171" t="s">
        <v>12</v>
      </c>
      <c r="C27" s="14">
        <v>3664</v>
      </c>
      <c r="D27" s="15">
        <v>5.989984</v>
      </c>
      <c r="E27" s="13">
        <v>9.944132</v>
      </c>
      <c r="F27" s="14">
        <v>4689</v>
      </c>
      <c r="G27" s="15">
        <v>7.625912</v>
      </c>
      <c r="H27" s="13">
        <v>11.757647</v>
      </c>
      <c r="I27" s="21">
        <v>27.97489082969432</v>
      </c>
      <c r="J27" s="22">
        <v>27.311057926031186</v>
      </c>
      <c r="K27" s="173">
        <v>18.2370366765043</v>
      </c>
      <c r="L27" s="19"/>
      <c r="M27" s="19"/>
      <c r="N27" s="19"/>
    </row>
    <row r="28" spans="1:14" s="2" customFormat="1" ht="18.75" customHeight="1">
      <c r="A28" s="226"/>
      <c r="B28" s="171" t="s">
        <v>13</v>
      </c>
      <c r="C28" s="14">
        <v>1040</v>
      </c>
      <c r="D28" s="15">
        <v>54.713545</v>
      </c>
      <c r="E28" s="13">
        <v>2.756174</v>
      </c>
      <c r="F28" s="14">
        <v>965</v>
      </c>
      <c r="G28" s="15">
        <v>51.046199</v>
      </c>
      <c r="H28" s="13">
        <v>3.024473</v>
      </c>
      <c r="I28" s="21">
        <v>-7.211538461538461</v>
      </c>
      <c r="J28" s="22">
        <v>-6.702811890547398</v>
      </c>
      <c r="K28" s="173">
        <v>9.734472497019413</v>
      </c>
      <c r="L28" s="19"/>
      <c r="M28" s="19"/>
      <c r="N28" s="19"/>
    </row>
    <row r="29" spans="1:14" s="2" customFormat="1" ht="18.75" customHeight="1">
      <c r="A29" s="226"/>
      <c r="B29" s="171" t="s">
        <v>20</v>
      </c>
      <c r="C29" s="14">
        <v>594</v>
      </c>
      <c r="D29" s="15">
        <v>11.247797</v>
      </c>
      <c r="E29" s="13">
        <v>0.313309</v>
      </c>
      <c r="F29" s="14">
        <v>724</v>
      </c>
      <c r="G29" s="15">
        <v>13.345349</v>
      </c>
      <c r="H29" s="13">
        <v>0.21867</v>
      </c>
      <c r="I29" s="21">
        <v>21.885521885521886</v>
      </c>
      <c r="J29" s="22">
        <v>18.648558468827275</v>
      </c>
      <c r="K29" s="173">
        <v>-30.20628197721738</v>
      </c>
      <c r="L29" s="19"/>
      <c r="M29" s="19"/>
      <c r="N29" s="19"/>
    </row>
    <row r="30" spans="1:14" s="2" customFormat="1" ht="18.75" customHeight="1">
      <c r="A30" s="226"/>
      <c r="B30" s="171" t="s">
        <v>21</v>
      </c>
      <c r="C30" s="14">
        <v>24</v>
      </c>
      <c r="D30" s="38">
        <v>0.713206</v>
      </c>
      <c r="E30" s="37">
        <v>0.192836</v>
      </c>
      <c r="F30" s="14">
        <v>7</v>
      </c>
      <c r="G30" s="38">
        <v>0.245664</v>
      </c>
      <c r="H30" s="37">
        <v>0.066137</v>
      </c>
      <c r="I30" s="21">
        <v>-70.83333333333334</v>
      </c>
      <c r="J30" s="22">
        <v>-65.55497289703115</v>
      </c>
      <c r="K30" s="173">
        <v>-65.7029807712253</v>
      </c>
      <c r="L30" s="19"/>
      <c r="M30" s="19"/>
      <c r="N30" s="19"/>
    </row>
    <row r="31" spans="1:14" s="2" customFormat="1" ht="18.75" customHeight="1" thickBot="1">
      <c r="A31" s="226"/>
      <c r="B31" s="171" t="s">
        <v>14</v>
      </c>
      <c r="C31" s="14"/>
      <c r="D31" s="15">
        <v>74.322952</v>
      </c>
      <c r="E31" s="13">
        <v>54.581191</v>
      </c>
      <c r="F31" s="14"/>
      <c r="G31" s="15">
        <v>70.506153</v>
      </c>
      <c r="H31" s="13">
        <v>49.936114</v>
      </c>
      <c r="I31" s="21"/>
      <c r="J31" s="22">
        <v>-5.135424384112196</v>
      </c>
      <c r="K31" s="173">
        <v>-8.510398756230867</v>
      </c>
      <c r="L31" s="19"/>
      <c r="M31" s="19"/>
      <c r="N31" s="19"/>
    </row>
    <row r="32" spans="1:14" s="132" customFormat="1" ht="18.75" customHeight="1" thickBot="1">
      <c r="A32" s="226"/>
      <c r="B32" s="174" t="s">
        <v>15</v>
      </c>
      <c r="C32" s="175"/>
      <c r="D32" s="176">
        <v>728.0815</v>
      </c>
      <c r="E32" s="177">
        <v>1440.9511320000001</v>
      </c>
      <c r="F32" s="175"/>
      <c r="G32" s="176">
        <v>713.878132</v>
      </c>
      <c r="H32" s="177">
        <v>1361.6916749999998</v>
      </c>
      <c r="I32" s="178"/>
      <c r="J32" s="178">
        <v>-1.9507936954860072</v>
      </c>
      <c r="K32" s="179">
        <v>-5.500495834996875</v>
      </c>
      <c r="L32" s="180"/>
      <c r="M32" s="180"/>
      <c r="N32" s="180"/>
    </row>
    <row r="33" spans="1:14" ht="23.25" customHeight="1" thickBot="1">
      <c r="A33" s="226"/>
      <c r="B33" s="239" t="s">
        <v>16</v>
      </c>
      <c r="C33" s="240"/>
      <c r="D33" s="240"/>
      <c r="E33" s="240"/>
      <c r="F33" s="240"/>
      <c r="G33" s="240"/>
      <c r="H33" s="240"/>
      <c r="I33" s="240"/>
      <c r="J33" s="240"/>
      <c r="K33" s="240"/>
      <c r="L33" s="240"/>
      <c r="M33" s="240"/>
      <c r="N33" s="241"/>
    </row>
    <row r="34" spans="1:14" ht="16.5" customHeight="1" thickBot="1">
      <c r="A34" s="226"/>
      <c r="B34" s="332" t="s">
        <v>3</v>
      </c>
      <c r="C34" s="333" t="s">
        <v>60</v>
      </c>
      <c r="D34" s="257"/>
      <c r="E34" s="258"/>
      <c r="F34" s="333">
        <v>41306</v>
      </c>
      <c r="G34" s="257"/>
      <c r="H34" s="258"/>
      <c r="I34" s="259" t="s">
        <v>6</v>
      </c>
      <c r="J34" s="260"/>
      <c r="K34" s="261"/>
      <c r="L34" s="262" t="s">
        <v>19</v>
      </c>
      <c r="M34" s="263"/>
      <c r="N34" s="264"/>
    </row>
    <row r="35" spans="1:14" ht="15.75" customHeight="1" thickBot="1">
      <c r="A35" s="226"/>
      <c r="B35" s="332"/>
      <c r="C35" s="165" t="s">
        <v>7</v>
      </c>
      <c r="D35" s="166" t="s">
        <v>8</v>
      </c>
      <c r="E35" s="167" t="s">
        <v>9</v>
      </c>
      <c r="F35" s="165" t="s">
        <v>7</v>
      </c>
      <c r="G35" s="166" t="s">
        <v>8</v>
      </c>
      <c r="H35" s="167" t="s">
        <v>9</v>
      </c>
      <c r="I35" s="168" t="s">
        <v>7</v>
      </c>
      <c r="J35" s="166" t="s">
        <v>8</v>
      </c>
      <c r="K35" s="167" t="s">
        <v>9</v>
      </c>
      <c r="L35" s="168" t="s">
        <v>7</v>
      </c>
      <c r="M35" s="166" t="s">
        <v>8</v>
      </c>
      <c r="N35" s="181" t="s">
        <v>9</v>
      </c>
    </row>
    <row r="36" spans="1:14" ht="20.25" customHeight="1">
      <c r="A36" s="226"/>
      <c r="B36" s="182"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3">
        <v>-9.93863085546258</v>
      </c>
    </row>
    <row r="37" spans="1:14" ht="20.25" customHeight="1">
      <c r="A37" s="226"/>
      <c r="B37" s="182"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3">
        <v>5.601282427290489</v>
      </c>
    </row>
    <row r="38" spans="1:14" ht="20.25" customHeight="1">
      <c r="A38" s="226"/>
      <c r="B38" s="182"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3">
        <v>-0.5692884784513209</v>
      </c>
    </row>
    <row r="39" spans="1:14" ht="20.25" customHeight="1">
      <c r="A39" s="226"/>
      <c r="B39" s="182"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3">
        <v>-29.371447204814764</v>
      </c>
    </row>
    <row r="40" spans="1:14" ht="20.25" customHeight="1">
      <c r="A40" s="226"/>
      <c r="B40" s="182"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3">
        <v>96.8075576186986</v>
      </c>
    </row>
    <row r="41" spans="1:14" ht="20.25" customHeight="1">
      <c r="A41" s="226"/>
      <c r="B41" s="182"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3">
        <v>77.816516844493</v>
      </c>
    </row>
    <row r="42" spans="1:14" ht="20.25" customHeight="1" thickBot="1">
      <c r="A42" s="226"/>
      <c r="B42" s="182" t="s">
        <v>14</v>
      </c>
      <c r="C42" s="14"/>
      <c r="D42" s="15">
        <v>36.334329</v>
      </c>
      <c r="E42" s="13">
        <v>25.72917</v>
      </c>
      <c r="F42" s="14"/>
      <c r="G42" s="15">
        <v>35.934715</v>
      </c>
      <c r="H42" s="13">
        <v>25.275276</v>
      </c>
      <c r="I42" s="21"/>
      <c r="J42" s="22">
        <v>-1.0998249066330625</v>
      </c>
      <c r="K42" s="23">
        <v>-1.7641222005995463</v>
      </c>
      <c r="L42" s="17"/>
      <c r="M42" s="17">
        <v>3.9433621476780925</v>
      </c>
      <c r="N42" s="183">
        <v>2.4915536122495108</v>
      </c>
    </row>
    <row r="43" spans="1:14" ht="19.5" customHeight="1" thickBot="1">
      <c r="A43" s="227"/>
      <c r="B43" s="184" t="s">
        <v>15</v>
      </c>
      <c r="C43" s="25"/>
      <c r="D43" s="26">
        <v>388.73928</v>
      </c>
      <c r="E43" s="27">
        <v>762.286716</v>
      </c>
      <c r="F43" s="25"/>
      <c r="G43" s="26">
        <v>350.348632</v>
      </c>
      <c r="H43" s="27">
        <v>649.847209</v>
      </c>
      <c r="I43" s="28"/>
      <c r="J43" s="29">
        <v>-9.875680173096992</v>
      </c>
      <c r="K43" s="30">
        <v>-14.750290755427509</v>
      </c>
      <c r="L43" s="28"/>
      <c r="M43" s="29">
        <v>16.258320951782103</v>
      </c>
      <c r="N43" s="185">
        <v>0.005357546311501184</v>
      </c>
    </row>
    <row r="44" ht="21" customHeight="1" hidden="1"/>
    <row r="45" ht="21" customHeight="1" hidden="1"/>
    <row r="46" ht="21" customHeight="1" hidden="1"/>
    <row r="47" ht="21" customHeight="1" hidden="1"/>
    <row r="48" ht="21" customHeight="1" hidden="1"/>
    <row r="49" ht="21" customHeight="1"/>
    <row r="50" spans="2:14" ht="21"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22.5" customHeight="1">
      <c r="B53" s="98"/>
      <c r="C53" s="98"/>
      <c r="D53" s="98"/>
      <c r="E53" s="98"/>
      <c r="F53" s="98"/>
      <c r="G53" s="98"/>
      <c r="H53" s="98"/>
      <c r="I53" s="98"/>
      <c r="J53" s="98"/>
      <c r="K53" s="98"/>
      <c r="L53" s="98"/>
      <c r="M53" s="98"/>
      <c r="N53" s="98"/>
    </row>
    <row r="54" spans="2:14" ht="11.25" customHeight="1">
      <c r="B54" s="98"/>
      <c r="C54" s="98"/>
      <c r="D54" s="98"/>
      <c r="E54" s="98"/>
      <c r="F54" s="98"/>
      <c r="G54" s="98"/>
      <c r="H54" s="98"/>
      <c r="I54" s="98"/>
      <c r="J54" s="98"/>
      <c r="K54" s="98"/>
      <c r="L54" s="98"/>
      <c r="M54" s="98"/>
      <c r="N54" s="98"/>
    </row>
    <row r="55" ht="11.25" customHeight="1"/>
    <row r="56" ht="11.25" customHeight="1"/>
    <row r="57" ht="14.25"/>
    <row r="59" spans="4:14" ht="16.5" customHeight="1" thickBot="1">
      <c r="D59" s="186" t="s">
        <v>0</v>
      </c>
      <c r="E59" s="186"/>
      <c r="F59" s="186"/>
      <c r="G59" s="186"/>
      <c r="H59" s="186"/>
      <c r="I59" s="186"/>
      <c r="J59" s="186"/>
      <c r="K59" s="186"/>
      <c r="L59" s="186"/>
      <c r="M59" s="186"/>
      <c r="N59" s="186"/>
    </row>
    <row r="60" spans="1:14" ht="20.25" customHeight="1" thickBot="1">
      <c r="A60" s="328" t="s">
        <v>1</v>
      </c>
      <c r="B60" s="329"/>
      <c r="C60" s="329"/>
      <c r="D60" s="329"/>
      <c r="E60" s="329"/>
      <c r="F60" s="329"/>
      <c r="G60" s="329"/>
      <c r="H60" s="329"/>
      <c r="I60" s="329"/>
      <c r="J60" s="329"/>
      <c r="K60" s="329"/>
      <c r="L60" s="329"/>
      <c r="M60" s="329"/>
      <c r="N60" s="330"/>
    </row>
    <row r="61" spans="1:14" s="2" customFormat="1" ht="17.25" customHeight="1" thickBot="1">
      <c r="A61" s="47"/>
      <c r="B61" s="325" t="s">
        <v>23</v>
      </c>
      <c r="C61" s="327" t="s">
        <v>58</v>
      </c>
      <c r="D61" s="246"/>
      <c r="E61" s="247"/>
      <c r="F61" s="327" t="s">
        <v>59</v>
      </c>
      <c r="G61" s="246"/>
      <c r="H61" s="247"/>
      <c r="I61" s="233" t="s">
        <v>6</v>
      </c>
      <c r="J61" s="234"/>
      <c r="K61" s="235"/>
      <c r="L61" s="248"/>
      <c r="M61" s="249"/>
      <c r="N61" s="250"/>
    </row>
    <row r="62" spans="1:14" s="170" customFormat="1" ht="17.25" customHeight="1" thickBot="1">
      <c r="A62" s="187"/>
      <c r="B62" s="326"/>
      <c r="C62" s="188" t="s">
        <v>7</v>
      </c>
      <c r="D62" s="189" t="s">
        <v>8</v>
      </c>
      <c r="E62" s="190" t="s">
        <v>9</v>
      </c>
      <c r="F62" s="188" t="s">
        <v>7</v>
      </c>
      <c r="G62" s="189" t="s">
        <v>8</v>
      </c>
      <c r="H62" s="190" t="s">
        <v>9</v>
      </c>
      <c r="I62" s="191" t="s">
        <v>7</v>
      </c>
      <c r="J62" s="189" t="s">
        <v>8</v>
      </c>
      <c r="K62" s="190" t="s">
        <v>9</v>
      </c>
      <c r="L62" s="191"/>
      <c r="M62" s="189"/>
      <c r="N62" s="181"/>
    </row>
    <row r="63" spans="1:14" s="2" customFormat="1" ht="26.25" customHeight="1">
      <c r="A63" s="267" t="s">
        <v>26</v>
      </c>
      <c r="B63" s="182"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67"/>
      <c r="B64" s="182"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67"/>
      <c r="B65" s="182"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67"/>
      <c r="B66" s="182"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68" t="s">
        <v>33</v>
      </c>
      <c r="B67" s="176"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67"/>
      <c r="B68" s="182" t="s">
        <v>61</v>
      </c>
      <c r="C68" s="14">
        <v>49325</v>
      </c>
      <c r="D68" s="56">
        <v>3.406</v>
      </c>
      <c r="E68" s="57"/>
      <c r="F68" s="14">
        <v>32250</v>
      </c>
      <c r="G68" s="56">
        <v>2.436</v>
      </c>
      <c r="H68" s="57"/>
      <c r="I68" s="21">
        <v>-34.61733400912316</v>
      </c>
      <c r="J68" s="22">
        <v>-28.47915443335291</v>
      </c>
      <c r="K68" s="23"/>
      <c r="L68" s="58"/>
      <c r="M68" s="58"/>
      <c r="N68" s="59"/>
    </row>
    <row r="69" spans="1:14" s="132" customFormat="1" ht="27.75" customHeight="1" thickBot="1">
      <c r="A69" s="323" t="s">
        <v>37</v>
      </c>
      <c r="B69" s="324"/>
      <c r="C69" s="192">
        <v>52265.2</v>
      </c>
      <c r="D69" s="193">
        <v>29.574384</v>
      </c>
      <c r="E69" s="194">
        <v>664.356737</v>
      </c>
      <c r="F69" s="192">
        <v>54429.55</v>
      </c>
      <c r="G69" s="193">
        <v>32.64563</v>
      </c>
      <c r="H69" s="194">
        <v>804.817281</v>
      </c>
      <c r="I69" s="195">
        <v>4.141091969417521</v>
      </c>
      <c r="J69" s="196">
        <v>10.384818158849898</v>
      </c>
      <c r="K69" s="197">
        <v>21.14233756916053</v>
      </c>
      <c r="L69" s="198"/>
      <c r="M69" s="198"/>
      <c r="N69" s="199"/>
    </row>
    <row r="70" spans="1:14" ht="21" customHeight="1" thickBot="1">
      <c r="A70" s="328" t="s">
        <v>16</v>
      </c>
      <c r="B70" s="329"/>
      <c r="C70" s="329"/>
      <c r="D70" s="329"/>
      <c r="E70" s="329"/>
      <c r="F70" s="329"/>
      <c r="G70" s="329"/>
      <c r="H70" s="329"/>
      <c r="I70" s="329"/>
      <c r="J70" s="329"/>
      <c r="K70" s="329"/>
      <c r="L70" s="329"/>
      <c r="M70" s="329"/>
      <c r="N70" s="330"/>
    </row>
    <row r="71" spans="1:14" ht="16.5" customHeight="1" thickBot="1">
      <c r="A71" s="200"/>
      <c r="B71" s="325" t="s">
        <v>23</v>
      </c>
      <c r="C71" s="327" t="s">
        <v>60</v>
      </c>
      <c r="D71" s="246"/>
      <c r="E71" s="247"/>
      <c r="F71" s="327">
        <v>41306</v>
      </c>
      <c r="G71" s="246"/>
      <c r="H71" s="247"/>
      <c r="I71" s="233" t="s">
        <v>6</v>
      </c>
      <c r="J71" s="234"/>
      <c r="K71" s="235"/>
      <c r="L71" s="248" t="s">
        <v>19</v>
      </c>
      <c r="M71" s="249"/>
      <c r="N71" s="250"/>
    </row>
    <row r="72" spans="1:14" ht="16.5" customHeight="1" thickBot="1">
      <c r="A72" s="187"/>
      <c r="B72" s="326"/>
      <c r="C72" s="188" t="s">
        <v>7</v>
      </c>
      <c r="D72" s="189" t="s">
        <v>8</v>
      </c>
      <c r="E72" s="190" t="s">
        <v>9</v>
      </c>
      <c r="F72" s="188" t="s">
        <v>7</v>
      </c>
      <c r="G72" s="189" t="s">
        <v>8</v>
      </c>
      <c r="H72" s="190" t="s">
        <v>9</v>
      </c>
      <c r="I72" s="191" t="s">
        <v>7</v>
      </c>
      <c r="J72" s="189" t="s">
        <v>8</v>
      </c>
      <c r="K72" s="190" t="s">
        <v>9</v>
      </c>
      <c r="L72" s="191" t="s">
        <v>7</v>
      </c>
      <c r="M72" s="189" t="s">
        <v>8</v>
      </c>
      <c r="N72" s="181" t="s">
        <v>9</v>
      </c>
    </row>
    <row r="73" spans="1:14" ht="25.5" customHeight="1">
      <c r="A73" s="267" t="s">
        <v>26</v>
      </c>
      <c r="B73" s="182"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67"/>
      <c r="B74" s="182"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67"/>
      <c r="B75" s="182"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67"/>
      <c r="B76" s="182"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68" t="s">
        <v>33</v>
      </c>
      <c r="B77" s="176"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67"/>
      <c r="B78" s="182"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23" t="s">
        <v>37</v>
      </c>
      <c r="B79" s="324"/>
      <c r="C79" s="192">
        <v>25795.05</v>
      </c>
      <c r="D79" s="193">
        <v>14.844434</v>
      </c>
      <c r="E79" s="194">
        <v>330.390176</v>
      </c>
      <c r="F79" s="192">
        <v>25486</v>
      </c>
      <c r="G79" s="193">
        <v>15.445944</v>
      </c>
      <c r="H79" s="194">
        <v>377.700104</v>
      </c>
      <c r="I79" s="195">
        <v>-1.1980980847100482</v>
      </c>
      <c r="J79" s="196">
        <v>4.052091174375534</v>
      </c>
      <c r="K79" s="197">
        <v>14.319411240605415</v>
      </c>
      <c r="L79" s="196">
        <v>-11.945839401179189</v>
      </c>
      <c r="M79" s="196">
        <v>-10.196360561466063</v>
      </c>
      <c r="N79" s="201">
        <v>-11.56991000621827</v>
      </c>
    </row>
    <row r="80" spans="1:14" s="132" customFormat="1" ht="21" customHeight="1">
      <c r="A80" s="98"/>
      <c r="B80" s="98"/>
      <c r="C80" s="98"/>
      <c r="D80" s="98"/>
      <c r="E80" s="98"/>
      <c r="F80" s="98"/>
      <c r="G80" s="98"/>
      <c r="H80" s="98"/>
      <c r="I80" s="98"/>
      <c r="J80" s="98"/>
      <c r="K80" s="98"/>
      <c r="L80" s="98"/>
      <c r="M80" s="98"/>
      <c r="N80" s="98"/>
    </row>
    <row r="81" spans="1:14" s="132" customFormat="1" ht="39" customHeight="1">
      <c r="A81" s="98"/>
      <c r="B81" s="98"/>
      <c r="C81" s="98"/>
      <c r="D81" s="98"/>
      <c r="E81" s="98"/>
      <c r="F81" s="98"/>
      <c r="G81" s="98"/>
      <c r="H81" s="98"/>
      <c r="I81" s="98"/>
      <c r="J81" s="98"/>
      <c r="K81" s="98"/>
      <c r="L81" s="98"/>
      <c r="M81" s="98"/>
      <c r="N81" s="98"/>
    </row>
    <row r="82" spans="1:14" s="132" customFormat="1" ht="11.25" customHeight="1">
      <c r="A82" s="98"/>
      <c r="B82" s="98"/>
      <c r="C82" s="98"/>
      <c r="D82" s="98"/>
      <c r="E82" s="98"/>
      <c r="F82" s="98"/>
      <c r="G82" s="98"/>
      <c r="H82" s="98"/>
      <c r="I82" s="98"/>
      <c r="J82" s="98"/>
      <c r="K82" s="98"/>
      <c r="L82" s="98"/>
      <c r="M82" s="98"/>
      <c r="N82" s="98"/>
    </row>
    <row r="83" spans="1:14" s="132" customFormat="1" ht="20.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19.5" customHeight="1">
      <c r="A85" s="98"/>
      <c r="B85" s="265" t="s">
        <v>0</v>
      </c>
      <c r="C85" s="265"/>
      <c r="D85" s="265"/>
      <c r="E85" s="265"/>
      <c r="F85" s="265"/>
      <c r="G85" s="265"/>
      <c r="H85" s="265"/>
      <c r="I85" s="265"/>
      <c r="J85" s="265"/>
      <c r="K85" s="265"/>
      <c r="L85" s="265"/>
      <c r="M85" s="265"/>
      <c r="N85" s="265"/>
    </row>
    <row r="86" spans="4:14" s="2" customFormat="1" ht="12" customHeight="1" thickBot="1">
      <c r="D86" s="202"/>
      <c r="E86" s="202"/>
      <c r="G86" s="202"/>
      <c r="H86" s="202"/>
      <c r="I86" s="202"/>
      <c r="J86" s="202"/>
      <c r="K86" s="202"/>
      <c r="L86" s="202"/>
      <c r="M86" s="202"/>
      <c r="N86" s="202"/>
    </row>
    <row r="87" spans="1:14" s="134" customFormat="1" ht="16.5" customHeight="1" thickBot="1">
      <c r="A87" s="300" t="s">
        <v>46</v>
      </c>
      <c r="B87" s="315" t="s">
        <v>23</v>
      </c>
      <c r="C87" s="317" t="s">
        <v>8</v>
      </c>
      <c r="D87" s="318"/>
      <c r="E87" s="319" t="s">
        <v>39</v>
      </c>
      <c r="F87" s="319"/>
      <c r="G87" s="320" t="s">
        <v>6</v>
      </c>
      <c r="H87" s="321"/>
      <c r="I87" s="322" t="s">
        <v>8</v>
      </c>
      <c r="J87" s="312"/>
      <c r="K87" s="311" t="s">
        <v>39</v>
      </c>
      <c r="L87" s="312"/>
      <c r="M87" s="313" t="s">
        <v>6</v>
      </c>
      <c r="N87" s="314"/>
    </row>
    <row r="88" spans="1:14" s="139" customFormat="1" ht="21" customHeight="1" thickBot="1">
      <c r="A88" s="301"/>
      <c r="B88" s="316"/>
      <c r="C88" s="136" t="s">
        <v>62</v>
      </c>
      <c r="D88" s="136" t="s">
        <v>63</v>
      </c>
      <c r="E88" s="203" t="s">
        <v>62</v>
      </c>
      <c r="F88" s="203" t="s">
        <v>63</v>
      </c>
      <c r="G88" s="137" t="s">
        <v>42</v>
      </c>
      <c r="H88" s="138" t="s">
        <v>43</v>
      </c>
      <c r="I88" s="204" t="s">
        <v>64</v>
      </c>
      <c r="J88" s="205" t="s">
        <v>65</v>
      </c>
      <c r="K88" s="205" t="s">
        <v>64</v>
      </c>
      <c r="L88" s="205" t="s">
        <v>65</v>
      </c>
      <c r="M88" s="206" t="s">
        <v>42</v>
      </c>
      <c r="N88" s="207" t="s">
        <v>43</v>
      </c>
    </row>
    <row r="89" spans="1:14" s="2" customFormat="1" ht="14.25" customHeight="1">
      <c r="A89" s="302"/>
      <c r="B89" s="208" t="s">
        <v>47</v>
      </c>
      <c r="C89" s="142">
        <v>163.465098</v>
      </c>
      <c r="D89" s="142">
        <v>164.470482</v>
      </c>
      <c r="E89" s="143">
        <v>92.852304</v>
      </c>
      <c r="F89" s="143">
        <v>91.743885</v>
      </c>
      <c r="G89" s="144">
        <v>0.6150450538377263</v>
      </c>
      <c r="H89" s="145">
        <v>-1.1937442069288853</v>
      </c>
      <c r="I89" s="141">
        <v>75.476309</v>
      </c>
      <c r="J89" s="142">
        <v>57.801937</v>
      </c>
      <c r="K89" s="142">
        <v>42.379871</v>
      </c>
      <c r="L89" s="142">
        <v>31.806199</v>
      </c>
      <c r="M89" s="209">
        <v>-23.417112249089975</v>
      </c>
      <c r="N89" s="210">
        <v>-24.949750318966288</v>
      </c>
    </row>
    <row r="90" spans="1:14" s="2" customFormat="1" ht="15" customHeight="1">
      <c r="A90" s="302"/>
      <c r="B90" s="208" t="s">
        <v>48</v>
      </c>
      <c r="C90" s="142">
        <v>16.431117</v>
      </c>
      <c r="D90" s="142">
        <v>17.244338</v>
      </c>
      <c r="E90" s="143">
        <v>65.933947</v>
      </c>
      <c r="F90" s="143">
        <v>85.249826</v>
      </c>
      <c r="G90" s="144">
        <v>4.949273990319701</v>
      </c>
      <c r="H90" s="145">
        <v>29.295802661412022</v>
      </c>
      <c r="I90" s="141">
        <v>7.598425</v>
      </c>
      <c r="J90" s="142">
        <v>7.939726</v>
      </c>
      <c r="K90" s="142">
        <v>29.139761</v>
      </c>
      <c r="L90" s="142">
        <v>40.169692</v>
      </c>
      <c r="M90" s="209">
        <v>4.491733484241807</v>
      </c>
      <c r="N90" s="210">
        <v>37.851823836166666</v>
      </c>
    </row>
    <row r="91" spans="1:14" s="2" customFormat="1" ht="14.25" customHeight="1" thickBot="1">
      <c r="A91" s="303"/>
      <c r="B91" s="211" t="s">
        <v>49</v>
      </c>
      <c r="C91" s="148">
        <v>711.993647</v>
      </c>
      <c r="D91" s="148">
        <v>558.102197</v>
      </c>
      <c r="E91" s="149">
        <v>405.280079</v>
      </c>
      <c r="F91" s="149">
        <v>317.323082</v>
      </c>
      <c r="G91" s="150">
        <v>-21.614160554441007</v>
      </c>
      <c r="H91" s="151">
        <v>-21.70276842055195</v>
      </c>
      <c r="I91" s="147">
        <v>398.804309</v>
      </c>
      <c r="J91" s="148">
        <v>57.801937</v>
      </c>
      <c r="K91" s="148">
        <v>267.551949</v>
      </c>
      <c r="L91" s="148">
        <v>31.806199</v>
      </c>
      <c r="M91" s="212">
        <v>-85.5061904559311</v>
      </c>
      <c r="N91" s="213">
        <v>-88.11214079401081</v>
      </c>
    </row>
    <row r="92" spans="9:11" ht="12" customHeight="1">
      <c r="I92" s="214"/>
      <c r="J92" s="214"/>
      <c r="K92" s="214"/>
    </row>
    <row r="93" ht="12.75" customHeight="1" hidden="1"/>
    <row r="94" spans="1:2" ht="34.5" customHeight="1" thickBot="1">
      <c r="A94" s="215"/>
      <c r="B94" s="216"/>
    </row>
    <row r="95" spans="1:12" s="5" customFormat="1" ht="18" customHeight="1" thickBot="1">
      <c r="A95" s="287" t="s">
        <v>66</v>
      </c>
      <c r="B95" s="288"/>
      <c r="C95" s="308" t="s">
        <v>67</v>
      </c>
      <c r="D95" s="309"/>
      <c r="E95" s="309"/>
      <c r="F95" s="310"/>
      <c r="G95" s="291" t="s">
        <v>68</v>
      </c>
      <c r="H95" s="292"/>
      <c r="I95" s="292"/>
      <c r="J95" s="293"/>
      <c r="K95" s="294" t="s">
        <v>52</v>
      </c>
      <c r="L95" s="295"/>
    </row>
    <row r="96" spans="1:12" s="158" customFormat="1" ht="21" customHeight="1" thickBot="1">
      <c r="A96" s="289"/>
      <c r="B96" s="290"/>
      <c r="C96" s="296">
        <v>2012</v>
      </c>
      <c r="D96" s="297"/>
      <c r="E96" s="154">
        <v>2013</v>
      </c>
      <c r="F96" s="155" t="s">
        <v>53</v>
      </c>
      <c r="G96" s="296">
        <v>2012</v>
      </c>
      <c r="H96" s="297"/>
      <c r="I96" s="154">
        <v>2013</v>
      </c>
      <c r="J96" s="155" t="s">
        <v>53</v>
      </c>
      <c r="K96" s="156" t="s">
        <v>51</v>
      </c>
      <c r="L96" s="157" t="s">
        <v>53</v>
      </c>
    </row>
    <row r="97" spans="1:12" s="5" customFormat="1" ht="22.5" customHeight="1" thickBot="1">
      <c r="A97" s="159" t="s">
        <v>55</v>
      </c>
      <c r="B97" s="160"/>
      <c r="C97" s="298">
        <v>11521</v>
      </c>
      <c r="D97" s="299"/>
      <c r="E97" s="161">
        <v>10892</v>
      </c>
      <c r="F97" s="162">
        <v>-5.459595521222116</v>
      </c>
      <c r="G97" s="298">
        <v>5567</v>
      </c>
      <c r="H97" s="299"/>
      <c r="I97" s="161">
        <v>5532</v>
      </c>
      <c r="J97" s="162">
        <v>-0.6287048679719777</v>
      </c>
      <c r="K97" s="163">
        <v>5360</v>
      </c>
      <c r="L97" s="164">
        <v>3.2089552238805967</v>
      </c>
    </row>
    <row r="98" spans="2:14" s="4" customFormat="1" ht="14.25">
      <c r="B98" s="5"/>
      <c r="D98" s="131"/>
      <c r="E98" s="131"/>
      <c r="G98" s="131"/>
      <c r="H98" s="131"/>
      <c r="I98" s="131"/>
      <c r="J98" s="131"/>
      <c r="K98" s="131"/>
      <c r="L98" s="131"/>
      <c r="M98" s="131"/>
      <c r="N98" s="131"/>
    </row>
    <row r="103" spans="1:8" ht="15.75">
      <c r="A103" s="217"/>
      <c r="B103" s="170"/>
      <c r="C103" s="217"/>
      <c r="D103" s="218"/>
      <c r="E103" s="218"/>
      <c r="F103" s="217"/>
      <c r="G103" s="218"/>
      <c r="H103" s="218"/>
    </row>
  </sheetData>
  <sheetProtection/>
  <mergeCells count="49">
    <mergeCell ref="A20:K20"/>
    <mergeCell ref="A22:A43"/>
    <mergeCell ref="B22:K22"/>
    <mergeCell ref="B23:B24"/>
    <mergeCell ref="C23:E23"/>
    <mergeCell ref="F23:H23"/>
    <mergeCell ref="I23:K23"/>
    <mergeCell ref="L23:N23"/>
    <mergeCell ref="B33:N33"/>
    <mergeCell ref="B34:B35"/>
    <mergeCell ref="C34:E34"/>
    <mergeCell ref="F34:H34"/>
    <mergeCell ref="I34:K34"/>
    <mergeCell ref="L34:N34"/>
    <mergeCell ref="A63:A66"/>
    <mergeCell ref="A67:A68"/>
    <mergeCell ref="A69:B69"/>
    <mergeCell ref="A70:N70"/>
    <mergeCell ref="A60:N60"/>
    <mergeCell ref="B61:B62"/>
    <mergeCell ref="C61:E61"/>
    <mergeCell ref="F61:H61"/>
    <mergeCell ref="I61:K61"/>
    <mergeCell ref="L61:N61"/>
    <mergeCell ref="I87:J87"/>
    <mergeCell ref="L71:N71"/>
    <mergeCell ref="A73:A76"/>
    <mergeCell ref="A77:A78"/>
    <mergeCell ref="A79:B79"/>
    <mergeCell ref="B71:B72"/>
    <mergeCell ref="C71:E71"/>
    <mergeCell ref="F71:H71"/>
    <mergeCell ref="I71:K71"/>
    <mergeCell ref="C97:D97"/>
    <mergeCell ref="G97:H97"/>
    <mergeCell ref="K87:L87"/>
    <mergeCell ref="M87:N87"/>
    <mergeCell ref="B85:N85"/>
    <mergeCell ref="A87:A91"/>
    <mergeCell ref="B87:B88"/>
    <mergeCell ref="C87:D87"/>
    <mergeCell ref="E87:F87"/>
    <mergeCell ref="G87:H87"/>
    <mergeCell ref="A95:B96"/>
    <mergeCell ref="C95:F95"/>
    <mergeCell ref="G95:J95"/>
    <mergeCell ref="K95:L95"/>
    <mergeCell ref="C96:D96"/>
    <mergeCell ref="G96:H9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25">
      <selection activeCell="O103" sqref="O10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221" t="s">
        <v>0</v>
      </c>
      <c r="B20" s="221"/>
      <c r="C20" s="221"/>
      <c r="D20" s="221"/>
      <c r="E20" s="221"/>
      <c r="F20" s="221"/>
      <c r="G20" s="221"/>
      <c r="H20" s="221"/>
      <c r="I20" s="221"/>
      <c r="J20" s="221"/>
      <c r="K20" s="221"/>
    </row>
    <row r="21" ht="13.5" customHeight="1" hidden="1"/>
    <row r="22" spans="1:11" ht="20.25" customHeight="1" thickBot="1">
      <c r="A22" s="225" t="s">
        <v>56</v>
      </c>
      <c r="B22" s="239" t="s">
        <v>57</v>
      </c>
      <c r="C22" s="240"/>
      <c r="D22" s="240"/>
      <c r="E22" s="240"/>
      <c r="F22" s="240"/>
      <c r="G22" s="240"/>
      <c r="H22" s="240"/>
      <c r="I22" s="240"/>
      <c r="J22" s="240"/>
      <c r="K22" s="240"/>
    </row>
    <row r="23" spans="1:14" s="2" customFormat="1" ht="19.5" customHeight="1" thickBot="1">
      <c r="A23" s="226" t="s">
        <v>2</v>
      </c>
      <c r="B23" s="334" t="s">
        <v>3</v>
      </c>
      <c r="C23" s="336" t="s">
        <v>69</v>
      </c>
      <c r="D23" s="337"/>
      <c r="E23" s="338"/>
      <c r="F23" s="336" t="s">
        <v>70</v>
      </c>
      <c r="G23" s="337"/>
      <c r="H23" s="338"/>
      <c r="I23" s="339" t="s">
        <v>6</v>
      </c>
      <c r="J23" s="340"/>
      <c r="K23" s="341"/>
      <c r="L23" s="331"/>
      <c r="M23" s="331"/>
      <c r="N23" s="331"/>
    </row>
    <row r="24" spans="1:14" s="170" customFormat="1" ht="21" customHeight="1" thickBot="1">
      <c r="A24" s="226"/>
      <c r="B24" s="335"/>
      <c r="C24" s="165" t="s">
        <v>7</v>
      </c>
      <c r="D24" s="166" t="s">
        <v>8</v>
      </c>
      <c r="E24" s="167" t="s">
        <v>9</v>
      </c>
      <c r="F24" s="165" t="s">
        <v>7</v>
      </c>
      <c r="G24" s="166" t="s">
        <v>8</v>
      </c>
      <c r="H24" s="167" t="s">
        <v>9</v>
      </c>
      <c r="I24" s="168" t="s">
        <v>7</v>
      </c>
      <c r="J24" s="166" t="s">
        <v>8</v>
      </c>
      <c r="K24" s="169" t="s">
        <v>9</v>
      </c>
      <c r="L24" s="10"/>
      <c r="M24" s="10"/>
      <c r="N24" s="10"/>
    </row>
    <row r="25" spans="1:14" s="2" customFormat="1" ht="18.75" customHeight="1">
      <c r="A25" s="226"/>
      <c r="B25" s="171" t="s">
        <v>10</v>
      </c>
      <c r="C25" s="14">
        <v>54978</v>
      </c>
      <c r="D25" s="15">
        <v>798.033378</v>
      </c>
      <c r="E25" s="13">
        <v>1879.397828</v>
      </c>
      <c r="F25" s="14">
        <v>59586</v>
      </c>
      <c r="G25" s="15">
        <v>860.417561</v>
      </c>
      <c r="H25" s="13">
        <v>1903.625085</v>
      </c>
      <c r="I25" s="16">
        <v>8.3815344319546</v>
      </c>
      <c r="J25" s="17">
        <v>7.817239819761024</v>
      </c>
      <c r="K25" s="172">
        <v>1.2890967861648508</v>
      </c>
      <c r="L25" s="19"/>
      <c r="M25" s="19"/>
      <c r="N25" s="19"/>
    </row>
    <row r="26" spans="1:14" s="2" customFormat="1" ht="18.75" customHeight="1">
      <c r="A26" s="226"/>
      <c r="B26" s="171" t="s">
        <v>11</v>
      </c>
      <c r="C26" s="14">
        <v>1773</v>
      </c>
      <c r="D26" s="15">
        <v>29.004926</v>
      </c>
      <c r="E26" s="13">
        <v>78.661929</v>
      </c>
      <c r="F26" s="14">
        <v>1717</v>
      </c>
      <c r="G26" s="15">
        <v>33.178877</v>
      </c>
      <c r="H26" s="13">
        <v>89.96964</v>
      </c>
      <c r="I26" s="16">
        <v>-3.1584884376762554</v>
      </c>
      <c r="J26" s="17">
        <v>14.390490084339463</v>
      </c>
      <c r="K26" s="172">
        <v>14.375074631083606</v>
      </c>
      <c r="L26" s="19"/>
      <c r="M26" s="19"/>
      <c r="N26" s="19"/>
    </row>
    <row r="27" spans="1:14" s="2" customFormat="1" ht="18.75" customHeight="1">
      <c r="A27" s="226"/>
      <c r="B27" s="171" t="s">
        <v>12</v>
      </c>
      <c r="C27" s="14">
        <v>4642</v>
      </c>
      <c r="D27" s="15">
        <v>9.210766</v>
      </c>
      <c r="E27" s="13">
        <v>16.19877</v>
      </c>
      <c r="F27" s="14">
        <v>8019</v>
      </c>
      <c r="G27" s="15">
        <v>12.475703</v>
      </c>
      <c r="H27" s="13">
        <v>18.559889</v>
      </c>
      <c r="I27" s="21">
        <v>72.74881516587678</v>
      </c>
      <c r="J27" s="22">
        <v>35.446964997265155</v>
      </c>
      <c r="K27" s="173">
        <v>14.57591533184309</v>
      </c>
      <c r="L27" s="19"/>
      <c r="M27" s="19"/>
      <c r="N27" s="19"/>
    </row>
    <row r="28" spans="1:14" s="2" customFormat="1" ht="18.75" customHeight="1">
      <c r="A28" s="226"/>
      <c r="B28" s="171" t="s">
        <v>13</v>
      </c>
      <c r="C28" s="14">
        <v>1501</v>
      </c>
      <c r="D28" s="15">
        <v>82.738946</v>
      </c>
      <c r="E28" s="13">
        <v>4.057232</v>
      </c>
      <c r="F28" s="14">
        <v>1509</v>
      </c>
      <c r="G28" s="15">
        <v>80.028213</v>
      </c>
      <c r="H28" s="13">
        <v>4.259286</v>
      </c>
      <c r="I28" s="21">
        <v>0.5329780146568954</v>
      </c>
      <c r="J28" s="22">
        <v>-3.2762479231969004</v>
      </c>
      <c r="K28" s="173">
        <v>4.980094803550806</v>
      </c>
      <c r="L28" s="19"/>
      <c r="M28" s="19"/>
      <c r="N28" s="19"/>
    </row>
    <row r="29" spans="1:14" s="2" customFormat="1" ht="18.75" customHeight="1">
      <c r="A29" s="226"/>
      <c r="B29" s="171" t="s">
        <v>20</v>
      </c>
      <c r="C29" s="14">
        <v>709</v>
      </c>
      <c r="D29" s="15">
        <v>13.073303</v>
      </c>
      <c r="E29" s="13">
        <v>0.17399</v>
      </c>
      <c r="F29" s="14">
        <v>638</v>
      </c>
      <c r="G29" s="15">
        <v>11.750324</v>
      </c>
      <c r="H29" s="13">
        <v>0.159013</v>
      </c>
      <c r="I29" s="21">
        <v>-10.01410437235543</v>
      </c>
      <c r="J29" s="22">
        <v>-10.119699665799825</v>
      </c>
      <c r="K29" s="173">
        <v>-8.607965975056048</v>
      </c>
      <c r="L29" s="19"/>
      <c r="M29" s="19"/>
      <c r="N29" s="19"/>
    </row>
    <row r="30" spans="1:14" s="2" customFormat="1" ht="18.75" customHeight="1">
      <c r="A30" s="226"/>
      <c r="B30" s="171" t="s">
        <v>21</v>
      </c>
      <c r="C30" s="14">
        <v>16</v>
      </c>
      <c r="D30" s="38">
        <v>0.450137</v>
      </c>
      <c r="E30" s="37">
        <v>0.136205</v>
      </c>
      <c r="F30" s="14">
        <v>9</v>
      </c>
      <c r="G30" s="38">
        <v>0.28367</v>
      </c>
      <c r="H30" s="37">
        <v>0.06607</v>
      </c>
      <c r="I30" s="21">
        <v>-43.75</v>
      </c>
      <c r="J30" s="22">
        <v>-36.981407882489115</v>
      </c>
      <c r="K30" s="173">
        <v>-51.49223596784258</v>
      </c>
      <c r="L30" s="19"/>
      <c r="M30" s="19"/>
      <c r="N30" s="19"/>
    </row>
    <row r="31" spans="1:14" s="2" customFormat="1" ht="18.75" customHeight="1" thickBot="1">
      <c r="A31" s="226"/>
      <c r="B31" s="171" t="s">
        <v>14</v>
      </c>
      <c r="C31" s="14"/>
      <c r="D31" s="15">
        <v>116.207357</v>
      </c>
      <c r="E31" s="13">
        <v>83.404853</v>
      </c>
      <c r="F31" s="14"/>
      <c r="G31" s="15">
        <v>106.650826</v>
      </c>
      <c r="H31" s="13">
        <v>76.303519</v>
      </c>
      <c r="I31" s="21"/>
      <c r="J31" s="22">
        <v>-8.22368845373534</v>
      </c>
      <c r="K31" s="173">
        <v>-8.51429352678076</v>
      </c>
      <c r="L31" s="19"/>
      <c r="M31" s="19"/>
      <c r="N31" s="19"/>
    </row>
    <row r="32" spans="1:14" s="132" customFormat="1" ht="18.75" customHeight="1" thickBot="1">
      <c r="A32" s="226"/>
      <c r="B32" s="174" t="s">
        <v>15</v>
      </c>
      <c r="C32" s="175"/>
      <c r="D32" s="176">
        <v>1048.718813</v>
      </c>
      <c r="E32" s="177">
        <v>2062.030807</v>
      </c>
      <c r="F32" s="175"/>
      <c r="G32" s="176">
        <v>1104.7851739999999</v>
      </c>
      <c r="H32" s="177">
        <v>2092.942502</v>
      </c>
      <c r="I32" s="178"/>
      <c r="J32" s="178">
        <v>5.346176716293914</v>
      </c>
      <c r="K32" s="179">
        <v>1.4990898727149706</v>
      </c>
      <c r="L32" s="180"/>
      <c r="M32" s="180"/>
      <c r="N32" s="180"/>
    </row>
    <row r="33" spans="1:14" ht="23.25" customHeight="1" thickBot="1">
      <c r="A33" s="226"/>
      <c r="B33" s="239" t="s">
        <v>16</v>
      </c>
      <c r="C33" s="240"/>
      <c r="D33" s="240"/>
      <c r="E33" s="240"/>
      <c r="F33" s="240"/>
      <c r="G33" s="240"/>
      <c r="H33" s="240"/>
      <c r="I33" s="240"/>
      <c r="J33" s="240"/>
      <c r="K33" s="240"/>
      <c r="L33" s="240"/>
      <c r="M33" s="240"/>
      <c r="N33" s="241"/>
    </row>
    <row r="34" spans="1:14" ht="16.5" customHeight="1" thickBot="1">
      <c r="A34" s="226"/>
      <c r="B34" s="332" t="s">
        <v>3</v>
      </c>
      <c r="C34" s="333">
        <v>40969</v>
      </c>
      <c r="D34" s="257"/>
      <c r="E34" s="258"/>
      <c r="F34" s="333">
        <v>41334</v>
      </c>
      <c r="G34" s="257"/>
      <c r="H34" s="258"/>
      <c r="I34" s="259" t="s">
        <v>6</v>
      </c>
      <c r="J34" s="260"/>
      <c r="K34" s="261"/>
      <c r="L34" s="262" t="s">
        <v>19</v>
      </c>
      <c r="M34" s="263"/>
      <c r="N34" s="264"/>
    </row>
    <row r="35" spans="1:14" ht="15.75" customHeight="1" thickBot="1">
      <c r="A35" s="226"/>
      <c r="B35" s="332"/>
      <c r="C35" s="165" t="s">
        <v>7</v>
      </c>
      <c r="D35" s="166" t="s">
        <v>8</v>
      </c>
      <c r="E35" s="167" t="s">
        <v>9</v>
      </c>
      <c r="F35" s="165" t="s">
        <v>7</v>
      </c>
      <c r="G35" s="166" t="s">
        <v>8</v>
      </c>
      <c r="H35" s="167" t="s">
        <v>9</v>
      </c>
      <c r="I35" s="168" t="s">
        <v>7</v>
      </c>
      <c r="J35" s="166" t="s">
        <v>8</v>
      </c>
      <c r="K35" s="167" t="s">
        <v>9</v>
      </c>
      <c r="L35" s="168" t="s">
        <v>7</v>
      </c>
      <c r="M35" s="166" t="s">
        <v>8</v>
      </c>
      <c r="N35" s="181" t="s">
        <v>9</v>
      </c>
    </row>
    <row r="36" spans="1:14" ht="20.25" customHeight="1">
      <c r="A36" s="226"/>
      <c r="B36" s="182"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3">
        <v>16.76439432258723</v>
      </c>
    </row>
    <row r="37" spans="1:14" ht="20.25" customHeight="1">
      <c r="A37" s="226"/>
      <c r="B37" s="182"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3">
        <v>-48.4914648268156</v>
      </c>
    </row>
    <row r="38" spans="1:14" ht="20.25" customHeight="1">
      <c r="A38" s="226"/>
      <c r="B38" s="182"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3">
        <v>16.03877966073938</v>
      </c>
    </row>
    <row r="39" spans="1:14" ht="20.25" customHeight="1">
      <c r="A39" s="226"/>
      <c r="B39" s="182"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3">
        <v>-1.3668550432334206</v>
      </c>
    </row>
    <row r="40" spans="1:14" ht="20.25" customHeight="1">
      <c r="A40" s="226"/>
      <c r="B40" s="182"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3">
        <v>-41.14389362465172</v>
      </c>
    </row>
    <row r="41" spans="1:14" ht="20.25" customHeight="1">
      <c r="A41" s="226"/>
      <c r="B41" s="182"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3">
        <v>-0.1582764404337247</v>
      </c>
    </row>
    <row r="42" spans="1:14" ht="20.25" customHeight="1" thickBot="1">
      <c r="A42" s="226"/>
      <c r="B42" s="182" t="s">
        <v>14</v>
      </c>
      <c r="C42" s="14"/>
      <c r="D42" s="15">
        <v>41.884405</v>
      </c>
      <c r="E42" s="13">
        <v>28.823662</v>
      </c>
      <c r="F42" s="14"/>
      <c r="G42" s="15">
        <v>36.144673</v>
      </c>
      <c r="H42" s="13">
        <v>26.367405</v>
      </c>
      <c r="I42" s="21"/>
      <c r="J42" s="22">
        <v>-13.703744866376885</v>
      </c>
      <c r="K42" s="23">
        <v>-8.52166875950737</v>
      </c>
      <c r="L42" s="17"/>
      <c r="M42" s="17">
        <v>0.5842762353896503</v>
      </c>
      <c r="N42" s="183">
        <v>4.320937979074888</v>
      </c>
    </row>
    <row r="43" spans="1:14" ht="19.5" customHeight="1" thickBot="1">
      <c r="A43" s="227"/>
      <c r="B43" s="184" t="s">
        <v>15</v>
      </c>
      <c r="C43" s="25"/>
      <c r="D43" s="26">
        <v>326.831977</v>
      </c>
      <c r="E43" s="27">
        <v>621.409212</v>
      </c>
      <c r="F43" s="25"/>
      <c r="G43" s="26">
        <v>396.937323</v>
      </c>
      <c r="H43" s="27">
        <v>731.4381539999999</v>
      </c>
      <c r="I43" s="28"/>
      <c r="J43" s="29">
        <v>21.449965405312835</v>
      </c>
      <c r="K43" s="30">
        <v>17.706358366634564</v>
      </c>
      <c r="L43" s="28"/>
      <c r="M43" s="29">
        <v>26.246740852759388</v>
      </c>
      <c r="N43" s="185">
        <v>17.110314337484006</v>
      </c>
    </row>
    <row r="44" ht="21" customHeight="1" hidden="1"/>
    <row r="45" ht="21" customHeight="1" hidden="1"/>
    <row r="46" ht="21" customHeight="1" hidden="1"/>
    <row r="47" ht="21" customHeight="1" hidden="1"/>
    <row r="48" ht="21" customHeight="1" hidden="1"/>
    <row r="49" ht="21" customHeight="1"/>
    <row r="50" spans="2:14" ht="21"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22.5" customHeight="1">
      <c r="B53" s="98"/>
      <c r="C53" s="98"/>
      <c r="D53" s="98"/>
      <c r="E53" s="98"/>
      <c r="F53" s="98"/>
      <c r="G53" s="98"/>
      <c r="H53" s="98"/>
      <c r="I53" s="98"/>
      <c r="J53" s="98"/>
      <c r="K53" s="98"/>
      <c r="L53" s="98"/>
      <c r="M53" s="98"/>
      <c r="N53" s="98"/>
    </row>
    <row r="54" spans="2:14" ht="11.25" customHeight="1">
      <c r="B54" s="98"/>
      <c r="C54" s="98"/>
      <c r="D54" s="98"/>
      <c r="E54" s="98"/>
      <c r="F54" s="98"/>
      <c r="G54" s="98"/>
      <c r="H54" s="98"/>
      <c r="I54" s="98"/>
      <c r="J54" s="98"/>
      <c r="K54" s="98"/>
      <c r="L54" s="98"/>
      <c r="M54" s="98"/>
      <c r="N54" s="98"/>
    </row>
    <row r="55" ht="11.25" customHeight="1"/>
    <row r="56" ht="11.25" customHeight="1"/>
    <row r="57" ht="14.25"/>
    <row r="58" ht="14.25"/>
    <row r="59" spans="4:14" ht="16.5" customHeight="1" thickBot="1">
      <c r="D59" s="186" t="s">
        <v>0</v>
      </c>
      <c r="E59" s="186"/>
      <c r="F59" s="186"/>
      <c r="G59" s="186"/>
      <c r="H59" s="186"/>
      <c r="I59" s="186"/>
      <c r="J59" s="186"/>
      <c r="K59" s="186"/>
      <c r="L59" s="186"/>
      <c r="M59" s="186"/>
      <c r="N59" s="186"/>
    </row>
    <row r="60" spans="1:14" ht="20.25" customHeight="1" thickBot="1">
      <c r="A60" s="328" t="s">
        <v>1</v>
      </c>
      <c r="B60" s="329"/>
      <c r="C60" s="329"/>
      <c r="D60" s="329"/>
      <c r="E60" s="329"/>
      <c r="F60" s="329"/>
      <c r="G60" s="329"/>
      <c r="H60" s="329"/>
      <c r="I60" s="329"/>
      <c r="J60" s="329"/>
      <c r="K60" s="329"/>
      <c r="L60" s="329"/>
      <c r="M60" s="329"/>
      <c r="N60" s="330"/>
    </row>
    <row r="61" spans="1:14" s="2" customFormat="1" ht="17.25" customHeight="1" thickBot="1">
      <c r="A61" s="47"/>
      <c r="B61" s="325" t="s">
        <v>23</v>
      </c>
      <c r="C61" s="327" t="s">
        <v>69</v>
      </c>
      <c r="D61" s="246"/>
      <c r="E61" s="247"/>
      <c r="F61" s="327" t="s">
        <v>70</v>
      </c>
      <c r="G61" s="246"/>
      <c r="H61" s="247"/>
      <c r="I61" s="233" t="s">
        <v>6</v>
      </c>
      <c r="J61" s="234"/>
      <c r="K61" s="235"/>
      <c r="L61" s="248"/>
      <c r="M61" s="249"/>
      <c r="N61" s="250"/>
    </row>
    <row r="62" spans="1:14" s="170" customFormat="1" ht="17.25" customHeight="1" thickBot="1">
      <c r="A62" s="187"/>
      <c r="B62" s="326"/>
      <c r="C62" s="188" t="s">
        <v>7</v>
      </c>
      <c r="D62" s="189" t="s">
        <v>8</v>
      </c>
      <c r="E62" s="190" t="s">
        <v>9</v>
      </c>
      <c r="F62" s="188" t="s">
        <v>7</v>
      </c>
      <c r="G62" s="189" t="s">
        <v>8</v>
      </c>
      <c r="H62" s="190" t="s">
        <v>9</v>
      </c>
      <c r="I62" s="191" t="s">
        <v>7</v>
      </c>
      <c r="J62" s="189" t="s">
        <v>8</v>
      </c>
      <c r="K62" s="190" t="s">
        <v>9</v>
      </c>
      <c r="L62" s="191"/>
      <c r="M62" s="189"/>
      <c r="N62" s="181"/>
    </row>
    <row r="63" spans="1:14" s="2" customFormat="1" ht="26.25" customHeight="1">
      <c r="A63" s="267" t="s">
        <v>26</v>
      </c>
      <c r="B63" s="182"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67"/>
      <c r="B64" s="182"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67"/>
      <c r="B65" s="182"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67"/>
      <c r="B66" s="182"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68" t="s">
        <v>33</v>
      </c>
      <c r="B67" s="176"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67"/>
      <c r="B68" s="182" t="s">
        <v>61</v>
      </c>
      <c r="C68" s="14">
        <v>71375</v>
      </c>
      <c r="D68" s="56">
        <v>5.243</v>
      </c>
      <c r="E68" s="57"/>
      <c r="F68" s="14">
        <v>55555</v>
      </c>
      <c r="G68" s="56">
        <v>3.786</v>
      </c>
      <c r="H68" s="57"/>
      <c r="I68" s="21">
        <v>-22.1646234676007</v>
      </c>
      <c r="J68" s="22">
        <v>-27.78943353042152</v>
      </c>
      <c r="K68" s="23"/>
      <c r="L68" s="58"/>
      <c r="M68" s="58"/>
      <c r="N68" s="59"/>
    </row>
    <row r="69" spans="1:14" s="132" customFormat="1" ht="27.75" customHeight="1" thickBot="1">
      <c r="A69" s="323" t="s">
        <v>37</v>
      </c>
      <c r="B69" s="324"/>
      <c r="C69" s="192">
        <v>80535.35</v>
      </c>
      <c r="D69" s="193">
        <v>45.762267</v>
      </c>
      <c r="E69" s="194">
        <v>1026.978562</v>
      </c>
      <c r="F69" s="192">
        <v>83257.3</v>
      </c>
      <c r="G69" s="193">
        <v>49.977772</v>
      </c>
      <c r="H69" s="194">
        <v>1231.091323</v>
      </c>
      <c r="I69" s="195">
        <v>3.3798201659271325</v>
      </c>
      <c r="J69" s="196">
        <v>9.211748622505961</v>
      </c>
      <c r="K69" s="197">
        <v>19.875075152737228</v>
      </c>
      <c r="L69" s="198"/>
      <c r="M69" s="198"/>
      <c r="N69" s="199"/>
    </row>
    <row r="70" spans="1:14" ht="21" customHeight="1" thickBot="1">
      <c r="A70" s="328" t="s">
        <v>16</v>
      </c>
      <c r="B70" s="329"/>
      <c r="C70" s="329"/>
      <c r="D70" s="329"/>
      <c r="E70" s="329"/>
      <c r="F70" s="329"/>
      <c r="G70" s="329"/>
      <c r="H70" s="329"/>
      <c r="I70" s="329"/>
      <c r="J70" s="329"/>
      <c r="K70" s="329"/>
      <c r="L70" s="329"/>
      <c r="M70" s="329"/>
      <c r="N70" s="330"/>
    </row>
    <row r="71" spans="1:14" ht="16.5" customHeight="1" thickBot="1">
      <c r="A71" s="200"/>
      <c r="B71" s="325" t="s">
        <v>23</v>
      </c>
      <c r="C71" s="327">
        <v>40969</v>
      </c>
      <c r="D71" s="246"/>
      <c r="E71" s="247"/>
      <c r="F71" s="327">
        <v>41334</v>
      </c>
      <c r="G71" s="246"/>
      <c r="H71" s="247"/>
      <c r="I71" s="233" t="s">
        <v>6</v>
      </c>
      <c r="J71" s="234"/>
      <c r="K71" s="235"/>
      <c r="L71" s="248" t="s">
        <v>19</v>
      </c>
      <c r="M71" s="249"/>
      <c r="N71" s="250"/>
    </row>
    <row r="72" spans="1:14" ht="16.5" customHeight="1" thickBot="1">
      <c r="A72" s="187"/>
      <c r="B72" s="326"/>
      <c r="C72" s="188" t="s">
        <v>7</v>
      </c>
      <c r="D72" s="189" t="s">
        <v>8</v>
      </c>
      <c r="E72" s="190" t="s">
        <v>9</v>
      </c>
      <c r="F72" s="188" t="s">
        <v>7</v>
      </c>
      <c r="G72" s="189" t="s">
        <v>8</v>
      </c>
      <c r="H72" s="190" t="s">
        <v>9</v>
      </c>
      <c r="I72" s="191" t="s">
        <v>7</v>
      </c>
      <c r="J72" s="189" t="s">
        <v>8</v>
      </c>
      <c r="K72" s="190" t="s">
        <v>9</v>
      </c>
      <c r="L72" s="191" t="s">
        <v>7</v>
      </c>
      <c r="M72" s="189" t="s">
        <v>8</v>
      </c>
      <c r="N72" s="181" t="s">
        <v>9</v>
      </c>
    </row>
    <row r="73" spans="1:14" ht="25.5" customHeight="1">
      <c r="A73" s="267" t="s">
        <v>26</v>
      </c>
      <c r="B73" s="182"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67"/>
      <c r="B74" s="182"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67"/>
      <c r="B75" s="182"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67"/>
      <c r="B76" s="182"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68" t="s">
        <v>33</v>
      </c>
      <c r="B77" s="176"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67"/>
      <c r="B78" s="182"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23" t="s">
        <v>37</v>
      </c>
      <c r="B79" s="324"/>
      <c r="C79" s="192">
        <v>28270.15</v>
      </c>
      <c r="D79" s="193">
        <v>16.187883</v>
      </c>
      <c r="E79" s="194">
        <v>362.621825</v>
      </c>
      <c r="F79" s="192">
        <v>28827.75</v>
      </c>
      <c r="G79" s="193">
        <v>17.332142</v>
      </c>
      <c r="H79" s="194">
        <v>426.274042</v>
      </c>
      <c r="I79" s="195">
        <v>1.9723984485402395</v>
      </c>
      <c r="J79" s="196">
        <v>7.068614222131465</v>
      </c>
      <c r="K79" s="197">
        <v>17.553333145350532</v>
      </c>
      <c r="L79" s="196">
        <v>13.112100761202228</v>
      </c>
      <c r="M79" s="196">
        <v>12.211607137770278</v>
      </c>
      <c r="N79" s="201">
        <v>12.860451317217535</v>
      </c>
    </row>
    <row r="80" spans="1:14" s="132" customFormat="1" ht="21" customHeight="1">
      <c r="A80" s="98"/>
      <c r="B80" s="98"/>
      <c r="C80" s="98"/>
      <c r="D80" s="98"/>
      <c r="E80" s="98"/>
      <c r="F80" s="98"/>
      <c r="G80" s="98"/>
      <c r="H80" s="98"/>
      <c r="I80" s="98"/>
      <c r="J80" s="98"/>
      <c r="K80" s="98"/>
      <c r="L80" s="98"/>
      <c r="M80" s="98"/>
      <c r="N80" s="98"/>
    </row>
    <row r="81" spans="1:14" s="132" customFormat="1" ht="39" customHeight="1">
      <c r="A81" s="98"/>
      <c r="B81" s="98"/>
      <c r="C81" s="98"/>
      <c r="D81" s="98"/>
      <c r="E81" s="98"/>
      <c r="F81" s="98"/>
      <c r="G81" s="98"/>
      <c r="H81" s="98"/>
      <c r="I81" s="98"/>
      <c r="J81" s="98"/>
      <c r="K81" s="98"/>
      <c r="L81" s="98"/>
      <c r="M81" s="98"/>
      <c r="N81" s="98"/>
    </row>
    <row r="82" spans="1:14" s="132" customFormat="1" ht="11.25" customHeight="1">
      <c r="A82" s="98"/>
      <c r="B82" s="98"/>
      <c r="C82" s="98"/>
      <c r="D82" s="98"/>
      <c r="E82" s="98"/>
      <c r="F82" s="98"/>
      <c r="G82" s="98"/>
      <c r="H82" s="98"/>
      <c r="I82" s="98"/>
      <c r="J82" s="98"/>
      <c r="K82" s="98"/>
      <c r="L82" s="98"/>
      <c r="M82" s="98"/>
      <c r="N82" s="98"/>
    </row>
    <row r="83" spans="1:14" s="132" customFormat="1" ht="20.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19.5" customHeight="1">
      <c r="A85" s="98"/>
      <c r="B85" s="265" t="s">
        <v>0</v>
      </c>
      <c r="C85" s="265"/>
      <c r="D85" s="265"/>
      <c r="E85" s="265"/>
      <c r="F85" s="265"/>
      <c r="G85" s="265"/>
      <c r="H85" s="265"/>
      <c r="I85" s="265"/>
      <c r="J85" s="265"/>
      <c r="K85" s="265"/>
      <c r="L85" s="265"/>
      <c r="M85" s="265"/>
      <c r="N85" s="265"/>
    </row>
    <row r="86" spans="4:14" s="2" customFormat="1" ht="12" customHeight="1" thickBot="1">
      <c r="D86" s="202"/>
      <c r="E86" s="202"/>
      <c r="G86" s="202"/>
      <c r="H86" s="202"/>
      <c r="I86" s="202"/>
      <c r="J86" s="202"/>
      <c r="K86" s="202"/>
      <c r="L86" s="202"/>
      <c r="M86" s="202"/>
      <c r="N86" s="202"/>
    </row>
    <row r="87" spans="1:14" s="134" customFormat="1" ht="16.5" customHeight="1" thickBot="1">
      <c r="A87" s="300" t="s">
        <v>46</v>
      </c>
      <c r="B87" s="315" t="s">
        <v>23</v>
      </c>
      <c r="C87" s="317" t="s">
        <v>8</v>
      </c>
      <c r="D87" s="318"/>
      <c r="E87" s="319" t="s">
        <v>39</v>
      </c>
      <c r="F87" s="319"/>
      <c r="G87" s="320" t="s">
        <v>6</v>
      </c>
      <c r="H87" s="321"/>
      <c r="I87" s="322" t="s">
        <v>8</v>
      </c>
      <c r="J87" s="312"/>
      <c r="K87" s="311" t="s">
        <v>39</v>
      </c>
      <c r="L87" s="312"/>
      <c r="M87" s="313" t="s">
        <v>6</v>
      </c>
      <c r="N87" s="314"/>
    </row>
    <row r="88" spans="1:14" s="139" customFormat="1" ht="21" customHeight="1" thickBot="1">
      <c r="A88" s="301"/>
      <c r="B88" s="316"/>
      <c r="C88" s="136" t="s">
        <v>73</v>
      </c>
      <c r="D88" s="136" t="s">
        <v>74</v>
      </c>
      <c r="E88" s="136" t="s">
        <v>73</v>
      </c>
      <c r="F88" s="136" t="s">
        <v>74</v>
      </c>
      <c r="G88" s="137" t="s">
        <v>42</v>
      </c>
      <c r="H88" s="138" t="s">
        <v>43</v>
      </c>
      <c r="I88" s="204" t="s">
        <v>75</v>
      </c>
      <c r="J88" s="205" t="s">
        <v>76</v>
      </c>
      <c r="K88" s="204" t="s">
        <v>75</v>
      </c>
      <c r="L88" s="205" t="s">
        <v>76</v>
      </c>
      <c r="M88" s="206" t="s">
        <v>42</v>
      </c>
      <c r="N88" s="207" t="s">
        <v>43</v>
      </c>
    </row>
    <row r="89" spans="1:14" s="2" customFormat="1" ht="14.25" customHeight="1">
      <c r="A89" s="302"/>
      <c r="B89" s="208" t="s">
        <v>47</v>
      </c>
      <c r="C89" s="142">
        <v>212.355936</v>
      </c>
      <c r="D89" s="142">
        <v>198.394379</v>
      </c>
      <c r="E89" s="143">
        <v>120.194797</v>
      </c>
      <c r="F89" s="143">
        <v>110.270322</v>
      </c>
      <c r="G89" s="144">
        <v>-6.5746017102154495</v>
      </c>
      <c r="H89" s="145">
        <v>-8.256992189104494</v>
      </c>
      <c r="I89" s="141">
        <v>48.890838</v>
      </c>
      <c r="J89" s="142">
        <v>33.923897</v>
      </c>
      <c r="K89" s="142">
        <v>27.342493</v>
      </c>
      <c r="L89" s="142">
        <v>18.526437</v>
      </c>
      <c r="M89" s="209">
        <v>-30.612977016266328</v>
      </c>
      <c r="N89" s="210">
        <v>-32.24305845118073</v>
      </c>
    </row>
    <row r="90" spans="1:14" s="2" customFormat="1" ht="15" customHeight="1">
      <c r="A90" s="302"/>
      <c r="B90" s="208" t="s">
        <v>48</v>
      </c>
      <c r="C90" s="142">
        <v>25.237578</v>
      </c>
      <c r="D90" s="142">
        <v>25.59104</v>
      </c>
      <c r="E90" s="143">
        <v>103.561612</v>
      </c>
      <c r="F90" s="143">
        <v>122.485193</v>
      </c>
      <c r="G90" s="144">
        <v>1.4005385144327258</v>
      </c>
      <c r="H90" s="145">
        <v>18.272775630414095</v>
      </c>
      <c r="I90" s="141">
        <v>8.806461</v>
      </c>
      <c r="J90" s="142">
        <v>8.346702</v>
      </c>
      <c r="K90" s="142">
        <v>37.627665</v>
      </c>
      <c r="L90" s="142">
        <v>37.235367</v>
      </c>
      <c r="M90" s="209">
        <v>-5.220701028483519</v>
      </c>
      <c r="N90" s="210">
        <v>-1.0425786452600867</v>
      </c>
    </row>
    <row r="91" spans="1:14" s="2" customFormat="1" ht="14.25" customHeight="1" thickBot="1">
      <c r="A91" s="303"/>
      <c r="B91" s="211" t="s">
        <v>49</v>
      </c>
      <c r="C91" s="148">
        <v>1146.661449</v>
      </c>
      <c r="D91" s="148">
        <v>913.647459</v>
      </c>
      <c r="E91" s="149">
        <v>573.312531</v>
      </c>
      <c r="F91" s="149">
        <v>383.735549</v>
      </c>
      <c r="G91" s="150">
        <v>-20.321079966821134</v>
      </c>
      <c r="H91" s="151">
        <v>-33.06695244726825</v>
      </c>
      <c r="I91" s="147">
        <v>434.667802</v>
      </c>
      <c r="J91" s="148">
        <v>33.923897</v>
      </c>
      <c r="K91" s="148">
        <v>168.032452</v>
      </c>
      <c r="L91" s="148">
        <v>18.526437</v>
      </c>
      <c r="M91" s="212">
        <v>-92.19544285454113</v>
      </c>
      <c r="N91" s="213">
        <v>-88.9744886898395</v>
      </c>
    </row>
    <row r="92" spans="9:11" ht="12" customHeight="1">
      <c r="I92" s="214"/>
      <c r="J92" s="214"/>
      <c r="K92" s="214"/>
    </row>
    <row r="93" ht="12.75" customHeight="1" hidden="1"/>
    <row r="94" spans="1:2" ht="34.5" customHeight="1" thickBot="1">
      <c r="A94" s="215"/>
      <c r="B94" s="216"/>
    </row>
    <row r="95" spans="1:12" s="5" customFormat="1" ht="18" customHeight="1" thickBot="1">
      <c r="A95" s="287" t="s">
        <v>66</v>
      </c>
      <c r="B95" s="288"/>
      <c r="C95" s="308" t="s">
        <v>71</v>
      </c>
      <c r="D95" s="309"/>
      <c r="E95" s="309"/>
      <c r="F95" s="310"/>
      <c r="G95" s="291" t="s">
        <v>72</v>
      </c>
      <c r="H95" s="292"/>
      <c r="I95" s="292"/>
      <c r="J95" s="293"/>
      <c r="K95" s="294" t="s">
        <v>52</v>
      </c>
      <c r="L95" s="295"/>
    </row>
    <row r="96" spans="1:12" s="158" customFormat="1" ht="21" customHeight="1" thickBot="1">
      <c r="A96" s="289"/>
      <c r="B96" s="290"/>
      <c r="C96" s="296">
        <v>2012</v>
      </c>
      <c r="D96" s="297"/>
      <c r="E96" s="154">
        <v>2013</v>
      </c>
      <c r="F96" s="155" t="s">
        <v>53</v>
      </c>
      <c r="G96" s="296">
        <v>2012</v>
      </c>
      <c r="H96" s="297"/>
      <c r="I96" s="154">
        <v>2013</v>
      </c>
      <c r="J96" s="155" t="s">
        <v>53</v>
      </c>
      <c r="K96" s="156" t="s">
        <v>68</v>
      </c>
      <c r="L96" s="157" t="s">
        <v>53</v>
      </c>
    </row>
    <row r="97" spans="1:12" s="5" customFormat="1" ht="22.5" customHeight="1" thickBot="1">
      <c r="A97" s="159" t="s">
        <v>55</v>
      </c>
      <c r="B97" s="160"/>
      <c r="C97" s="298">
        <v>17363</v>
      </c>
      <c r="D97" s="299"/>
      <c r="E97" s="161">
        <v>16003</v>
      </c>
      <c r="F97" s="162">
        <v>-7.832747797039683</v>
      </c>
      <c r="G97" s="298">
        <v>5842</v>
      </c>
      <c r="H97" s="299"/>
      <c r="I97" s="161">
        <v>5111</v>
      </c>
      <c r="J97" s="162">
        <v>-12.5128380691544</v>
      </c>
      <c r="K97" s="163">
        <v>5532</v>
      </c>
      <c r="L97" s="164">
        <v>-7.610267534345626</v>
      </c>
    </row>
    <row r="98" spans="2:14" s="4" customFormat="1" ht="14.25">
      <c r="B98" s="5"/>
      <c r="D98" s="131"/>
      <c r="E98" s="131"/>
      <c r="G98" s="131"/>
      <c r="H98" s="131"/>
      <c r="I98" s="131"/>
      <c r="J98" s="131"/>
      <c r="K98" s="131"/>
      <c r="L98" s="131"/>
      <c r="M98" s="131"/>
      <c r="N98" s="131"/>
    </row>
    <row r="103" spans="1:8" ht="15.75">
      <c r="A103" s="217"/>
      <c r="B103" s="170"/>
      <c r="C103" s="217"/>
      <c r="D103" s="218"/>
      <c r="E103" s="218"/>
      <c r="F103" s="217"/>
      <c r="G103" s="218"/>
      <c r="H103" s="218"/>
    </row>
  </sheetData>
  <sheetProtection/>
  <mergeCells count="49">
    <mergeCell ref="A20:K20"/>
    <mergeCell ref="A22:A43"/>
    <mergeCell ref="B22:K22"/>
    <mergeCell ref="B23:B24"/>
    <mergeCell ref="C23:E23"/>
    <mergeCell ref="F23:H23"/>
    <mergeCell ref="I23:K23"/>
    <mergeCell ref="L23:N23"/>
    <mergeCell ref="B33:N33"/>
    <mergeCell ref="B34:B35"/>
    <mergeCell ref="C34:E34"/>
    <mergeCell ref="F34:H34"/>
    <mergeCell ref="I34:K34"/>
    <mergeCell ref="L34:N34"/>
    <mergeCell ref="A63:A66"/>
    <mergeCell ref="A67:A68"/>
    <mergeCell ref="A69:B69"/>
    <mergeCell ref="A70:N70"/>
    <mergeCell ref="A60:N60"/>
    <mergeCell ref="B61:B62"/>
    <mergeCell ref="C61:E61"/>
    <mergeCell ref="F61:H61"/>
    <mergeCell ref="I61:K61"/>
    <mergeCell ref="L61:N61"/>
    <mergeCell ref="I87:J87"/>
    <mergeCell ref="L71:N71"/>
    <mergeCell ref="A73:A76"/>
    <mergeCell ref="A77:A78"/>
    <mergeCell ref="A79:B79"/>
    <mergeCell ref="B71:B72"/>
    <mergeCell ref="C71:E71"/>
    <mergeCell ref="F71:H71"/>
    <mergeCell ref="I71:K71"/>
    <mergeCell ref="C97:D97"/>
    <mergeCell ref="G97:H97"/>
    <mergeCell ref="K87:L87"/>
    <mergeCell ref="M87:N87"/>
    <mergeCell ref="B85:N85"/>
    <mergeCell ref="A87:A91"/>
    <mergeCell ref="B87:B88"/>
    <mergeCell ref="C87:D87"/>
    <mergeCell ref="E87:F87"/>
    <mergeCell ref="G87:H87"/>
    <mergeCell ref="A95:B96"/>
    <mergeCell ref="C95:F95"/>
    <mergeCell ref="G95:J95"/>
    <mergeCell ref="K95:L95"/>
    <mergeCell ref="C96:D96"/>
    <mergeCell ref="G96:H9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78">
      <selection activeCell="B116" sqref="B11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221" t="s">
        <v>0</v>
      </c>
      <c r="B25" s="221"/>
      <c r="C25" s="221"/>
      <c r="D25" s="221"/>
      <c r="E25" s="221"/>
      <c r="F25" s="221"/>
      <c r="G25" s="221"/>
      <c r="H25" s="221"/>
      <c r="I25" s="221"/>
      <c r="J25" s="221"/>
      <c r="K25" s="221"/>
    </row>
    <row r="26" ht="13.5" customHeight="1" hidden="1"/>
    <row r="27" spans="1:11" ht="20.25" customHeight="1" thickBot="1">
      <c r="A27" s="225" t="s">
        <v>56</v>
      </c>
      <c r="B27" s="239" t="s">
        <v>57</v>
      </c>
      <c r="C27" s="240"/>
      <c r="D27" s="240"/>
      <c r="E27" s="240"/>
      <c r="F27" s="240"/>
      <c r="G27" s="240"/>
      <c r="H27" s="240"/>
      <c r="I27" s="240"/>
      <c r="J27" s="240"/>
      <c r="K27" s="240"/>
    </row>
    <row r="28" spans="1:14" s="2" customFormat="1" ht="19.5" customHeight="1" thickBot="1">
      <c r="A28" s="226" t="s">
        <v>2</v>
      </c>
      <c r="B28" s="334" t="s">
        <v>3</v>
      </c>
      <c r="C28" s="336" t="s">
        <v>77</v>
      </c>
      <c r="D28" s="337"/>
      <c r="E28" s="338"/>
      <c r="F28" s="336" t="s">
        <v>78</v>
      </c>
      <c r="G28" s="337"/>
      <c r="H28" s="338"/>
      <c r="I28" s="339" t="s">
        <v>6</v>
      </c>
      <c r="J28" s="340"/>
      <c r="K28" s="341"/>
      <c r="L28" s="331"/>
      <c r="M28" s="331"/>
      <c r="N28" s="331"/>
    </row>
    <row r="29" spans="1:14" s="170" customFormat="1" ht="21" customHeight="1" thickBot="1">
      <c r="A29" s="226"/>
      <c r="B29" s="335"/>
      <c r="C29" s="165" t="s">
        <v>7</v>
      </c>
      <c r="D29" s="166" t="s">
        <v>8</v>
      </c>
      <c r="E29" s="167" t="s">
        <v>9</v>
      </c>
      <c r="F29" s="165" t="s">
        <v>7</v>
      </c>
      <c r="G29" s="166" t="s">
        <v>8</v>
      </c>
      <c r="H29" s="167" t="s">
        <v>9</v>
      </c>
      <c r="I29" s="168" t="s">
        <v>7</v>
      </c>
      <c r="J29" s="166" t="s">
        <v>8</v>
      </c>
      <c r="K29" s="169" t="s">
        <v>9</v>
      </c>
      <c r="L29" s="10"/>
      <c r="M29" s="10"/>
      <c r="N29" s="10"/>
    </row>
    <row r="30" spans="1:14" s="2" customFormat="1" ht="18.75" customHeight="1">
      <c r="A30" s="226"/>
      <c r="B30" s="171" t="s">
        <v>10</v>
      </c>
      <c r="C30" s="14">
        <v>70350</v>
      </c>
      <c r="D30" s="15">
        <v>1022.982303</v>
      </c>
      <c r="E30" s="13">
        <v>2394.000866</v>
      </c>
      <c r="F30" s="14">
        <v>82599</v>
      </c>
      <c r="G30" s="15">
        <v>1185.831368</v>
      </c>
      <c r="H30" s="13">
        <v>2594.340526</v>
      </c>
      <c r="I30" s="16">
        <v>17.411513859275054</v>
      </c>
      <c r="J30" s="17">
        <v>15.919050067868096</v>
      </c>
      <c r="K30" s="172">
        <v>8.368403823292523</v>
      </c>
      <c r="L30" s="19"/>
      <c r="M30" s="19"/>
      <c r="N30" s="19"/>
    </row>
    <row r="31" spans="1:14" s="2" customFormat="1" ht="18.75" customHeight="1">
      <c r="A31" s="226"/>
      <c r="B31" s="171" t="s">
        <v>11</v>
      </c>
      <c r="C31" s="14">
        <v>2415</v>
      </c>
      <c r="D31" s="15">
        <v>39.724669</v>
      </c>
      <c r="E31" s="13">
        <v>107.447827</v>
      </c>
      <c r="F31" s="14">
        <v>2613</v>
      </c>
      <c r="G31" s="15">
        <v>48.337334</v>
      </c>
      <c r="H31" s="13">
        <v>131.894455</v>
      </c>
      <c r="I31" s="16">
        <v>8.198757763975156</v>
      </c>
      <c r="J31" s="17">
        <v>21.680898083757477</v>
      </c>
      <c r="K31" s="172">
        <v>22.752091580223386</v>
      </c>
      <c r="L31" s="19"/>
      <c r="M31" s="19"/>
      <c r="N31" s="19"/>
    </row>
    <row r="32" spans="1:14" s="2" customFormat="1" ht="18.75" customHeight="1">
      <c r="A32" s="226"/>
      <c r="B32" s="171" t="s">
        <v>12</v>
      </c>
      <c r="C32" s="14">
        <v>5862</v>
      </c>
      <c r="D32" s="15">
        <v>12.396866</v>
      </c>
      <c r="E32" s="13">
        <v>21.795432</v>
      </c>
      <c r="F32" s="14">
        <v>10313</v>
      </c>
      <c r="G32" s="15">
        <v>17.525659</v>
      </c>
      <c r="H32" s="13">
        <v>26.71005</v>
      </c>
      <c r="I32" s="21">
        <v>75.9297168201979</v>
      </c>
      <c r="J32" s="22">
        <v>41.37169023203124</v>
      </c>
      <c r="K32" s="173">
        <v>22.54884417982629</v>
      </c>
      <c r="L32" s="19"/>
      <c r="M32" s="19"/>
      <c r="N32" s="19"/>
    </row>
    <row r="33" spans="1:14" s="2" customFormat="1" ht="18.75" customHeight="1">
      <c r="A33" s="226"/>
      <c r="B33" s="171" t="s">
        <v>13</v>
      </c>
      <c r="C33" s="14">
        <v>2155</v>
      </c>
      <c r="D33" s="15">
        <v>115.041069</v>
      </c>
      <c r="E33" s="13">
        <v>5.334212</v>
      </c>
      <c r="F33" s="14">
        <v>2378</v>
      </c>
      <c r="G33" s="15">
        <v>124.642668</v>
      </c>
      <c r="H33" s="13">
        <v>6.32257</v>
      </c>
      <c r="I33" s="21">
        <v>10.348027842227378</v>
      </c>
      <c r="J33" s="22">
        <v>8.34623589945953</v>
      </c>
      <c r="K33" s="173">
        <v>18.528659903280932</v>
      </c>
      <c r="L33" s="19"/>
      <c r="M33" s="19"/>
      <c r="N33" s="19"/>
    </row>
    <row r="34" spans="1:14" s="2" customFormat="1" ht="18.75" customHeight="1">
      <c r="A34" s="226"/>
      <c r="B34" s="171" t="s">
        <v>20</v>
      </c>
      <c r="C34" s="14">
        <v>523</v>
      </c>
      <c r="D34" s="15">
        <v>10.001376</v>
      </c>
      <c r="E34" s="13">
        <v>0.186561</v>
      </c>
      <c r="F34" s="14">
        <v>731</v>
      </c>
      <c r="G34" s="15">
        <v>13.204871</v>
      </c>
      <c r="H34" s="13">
        <v>0.152885</v>
      </c>
      <c r="I34" s="21">
        <v>39.77055449330784</v>
      </c>
      <c r="J34" s="22">
        <v>32.03054259733861</v>
      </c>
      <c r="K34" s="173">
        <v>-18.050932402806595</v>
      </c>
      <c r="L34" s="19"/>
      <c r="M34" s="19"/>
      <c r="N34" s="19"/>
    </row>
    <row r="35" spans="1:14" s="2" customFormat="1" ht="18.75" customHeight="1">
      <c r="A35" s="226"/>
      <c r="B35" s="171" t="s">
        <v>21</v>
      </c>
      <c r="C35" s="14">
        <v>13</v>
      </c>
      <c r="D35" s="38">
        <v>0.356541</v>
      </c>
      <c r="E35" s="37">
        <v>0.112193</v>
      </c>
      <c r="F35" s="14">
        <v>8</v>
      </c>
      <c r="G35" s="38">
        <v>0.234499</v>
      </c>
      <c r="H35" s="37">
        <v>0.068231</v>
      </c>
      <c r="I35" s="21">
        <v>-38.46153846153847</v>
      </c>
      <c r="J35" s="22">
        <v>-34.22944345811561</v>
      </c>
      <c r="K35" s="173">
        <v>-39.18426283279706</v>
      </c>
      <c r="L35" s="19"/>
      <c r="M35" s="19"/>
      <c r="N35" s="19"/>
    </row>
    <row r="36" spans="1:14" s="2" customFormat="1" ht="18.75" customHeight="1" thickBot="1">
      <c r="A36" s="226"/>
      <c r="B36" s="171" t="s">
        <v>14</v>
      </c>
      <c r="C36" s="14"/>
      <c r="D36" s="15">
        <v>152.661307</v>
      </c>
      <c r="E36" s="13">
        <v>109.156263</v>
      </c>
      <c r="F36" s="14"/>
      <c r="G36" s="15">
        <v>150.470535</v>
      </c>
      <c r="H36" s="13">
        <v>108.101122</v>
      </c>
      <c r="I36" s="21"/>
      <c r="J36" s="22">
        <v>-1.4350538738673195</v>
      </c>
      <c r="K36" s="173">
        <v>-0.9666334949557517</v>
      </c>
      <c r="L36" s="19"/>
      <c r="M36" s="19"/>
      <c r="N36" s="19"/>
    </row>
    <row r="37" spans="1:14" s="132" customFormat="1" ht="18.75" customHeight="1" thickBot="1">
      <c r="A37" s="226"/>
      <c r="B37" s="174" t="s">
        <v>15</v>
      </c>
      <c r="C37" s="175"/>
      <c r="D37" s="176">
        <v>1353.164131</v>
      </c>
      <c r="E37" s="177">
        <v>2638.0333539999997</v>
      </c>
      <c r="F37" s="175"/>
      <c r="G37" s="176">
        <v>1540.2469339999998</v>
      </c>
      <c r="H37" s="177">
        <v>2867.589839</v>
      </c>
      <c r="I37" s="178"/>
      <c r="J37" s="178">
        <v>13.825581000417442</v>
      </c>
      <c r="K37" s="179">
        <v>8.701803737694537</v>
      </c>
      <c r="L37" s="180"/>
      <c r="M37" s="180"/>
      <c r="N37" s="180"/>
    </row>
    <row r="38" spans="1:14" ht="23.25" customHeight="1" thickBot="1">
      <c r="A38" s="226"/>
      <c r="B38" s="239" t="s">
        <v>16</v>
      </c>
      <c r="C38" s="240"/>
      <c r="D38" s="240"/>
      <c r="E38" s="240"/>
      <c r="F38" s="240"/>
      <c r="G38" s="240"/>
      <c r="H38" s="240"/>
      <c r="I38" s="240"/>
      <c r="J38" s="240"/>
      <c r="K38" s="240"/>
      <c r="L38" s="240"/>
      <c r="M38" s="240"/>
      <c r="N38" s="241"/>
    </row>
    <row r="39" spans="1:14" ht="16.5" customHeight="1" thickBot="1">
      <c r="A39" s="226"/>
      <c r="B39" s="332" t="s">
        <v>3</v>
      </c>
      <c r="C39" s="333">
        <v>41000</v>
      </c>
      <c r="D39" s="257"/>
      <c r="E39" s="258"/>
      <c r="F39" s="333">
        <v>41365</v>
      </c>
      <c r="G39" s="257"/>
      <c r="H39" s="258"/>
      <c r="I39" s="259" t="s">
        <v>6</v>
      </c>
      <c r="J39" s="260"/>
      <c r="K39" s="261"/>
      <c r="L39" s="262" t="s">
        <v>19</v>
      </c>
      <c r="M39" s="263"/>
      <c r="N39" s="264"/>
    </row>
    <row r="40" spans="1:14" ht="15.75" customHeight="1" thickBot="1">
      <c r="A40" s="226"/>
      <c r="B40" s="332"/>
      <c r="C40" s="165" t="s">
        <v>7</v>
      </c>
      <c r="D40" s="166" t="s">
        <v>8</v>
      </c>
      <c r="E40" s="167" t="s">
        <v>9</v>
      </c>
      <c r="F40" s="165" t="s">
        <v>7</v>
      </c>
      <c r="G40" s="166" t="s">
        <v>8</v>
      </c>
      <c r="H40" s="167" t="s">
        <v>9</v>
      </c>
      <c r="I40" s="168" t="s">
        <v>7</v>
      </c>
      <c r="J40" s="166" t="s">
        <v>8</v>
      </c>
      <c r="K40" s="167" t="s">
        <v>9</v>
      </c>
      <c r="L40" s="168" t="s">
        <v>7</v>
      </c>
      <c r="M40" s="166" t="s">
        <v>8</v>
      </c>
      <c r="N40" s="181" t="s">
        <v>9</v>
      </c>
    </row>
    <row r="41" spans="1:14" ht="20.25" customHeight="1">
      <c r="A41" s="226"/>
      <c r="B41" s="182"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3">
        <v>18.93958539841023</v>
      </c>
    </row>
    <row r="42" spans="1:14" ht="20.25" customHeight="1">
      <c r="A42" s="226"/>
      <c r="B42" s="182"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3">
        <v>14.728390931937426</v>
      </c>
    </row>
    <row r="43" spans="1:14" ht="20.25" customHeight="1">
      <c r="A43" s="226"/>
      <c r="B43" s="182"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3">
        <v>39.03279778616395</v>
      </c>
    </row>
    <row r="44" spans="1:14" ht="20.25" customHeight="1">
      <c r="A44" s="226"/>
      <c r="B44" s="182"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3">
        <v>64.80891427202108</v>
      </c>
    </row>
    <row r="45" spans="1:14" ht="20.25" customHeight="1">
      <c r="A45" s="226"/>
      <c r="B45" s="182"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3">
        <v>-45.3702171094375</v>
      </c>
    </row>
    <row r="46" spans="1:14" ht="20.25" customHeight="1">
      <c r="A46" s="226"/>
      <c r="B46" s="182"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3">
        <v>4.946729347286858</v>
      </c>
    </row>
    <row r="47" spans="1:14" ht="20.25" customHeight="1" thickBot="1">
      <c r="A47" s="226"/>
      <c r="B47" s="182" t="s">
        <v>14</v>
      </c>
      <c r="C47" s="14"/>
      <c r="D47" s="15">
        <v>36.45395</v>
      </c>
      <c r="E47" s="13">
        <v>25.75141</v>
      </c>
      <c r="F47" s="14"/>
      <c r="G47" s="15">
        <v>43.819709</v>
      </c>
      <c r="H47" s="13">
        <v>31.797603</v>
      </c>
      <c r="I47" s="21"/>
      <c r="J47" s="22">
        <v>20.205653982627407</v>
      </c>
      <c r="K47" s="23">
        <v>23.479075514699968</v>
      </c>
      <c r="L47" s="17"/>
      <c r="M47" s="17">
        <v>21.94255332204527</v>
      </c>
      <c r="N47" s="183">
        <v>25.805166281863745</v>
      </c>
    </row>
    <row r="48" spans="1:14" ht="19.5" customHeight="1" thickBot="1">
      <c r="A48" s="227"/>
      <c r="B48" s="184" t="s">
        <v>15</v>
      </c>
      <c r="C48" s="25"/>
      <c r="D48" s="26">
        <v>312.202419</v>
      </c>
      <c r="E48" s="27">
        <v>576.136134</v>
      </c>
      <c r="F48" s="25"/>
      <c r="G48" s="26">
        <v>439.93502200000006</v>
      </c>
      <c r="H48" s="27">
        <v>774.77494</v>
      </c>
      <c r="I48" s="28"/>
      <c r="J48" s="29">
        <v>40.913393114996985</v>
      </c>
      <c r="K48" s="30">
        <v>34.47775521748477</v>
      </c>
      <c r="L48" s="28"/>
      <c r="M48" s="29">
        <v>39.92224841624935</v>
      </c>
      <c r="N48" s="185">
        <v>24.04895242066537</v>
      </c>
    </row>
    <row r="49" ht="21" customHeight="1" hidden="1"/>
    <row r="50" ht="21" customHeight="1" hidden="1"/>
    <row r="51" ht="21" customHeight="1" hidden="1"/>
    <row r="52" ht="21" customHeight="1" hidden="1"/>
    <row r="53" ht="21" customHeight="1" hidden="1"/>
    <row r="54" ht="21" customHeight="1"/>
    <row r="55" spans="2:14" ht="21" customHeight="1">
      <c r="B55" s="98"/>
      <c r="C55" s="98"/>
      <c r="D55" s="98"/>
      <c r="E55" s="98"/>
      <c r="F55" s="98"/>
      <c r="G55" s="98"/>
      <c r="H55" s="98"/>
      <c r="I55" s="98"/>
      <c r="J55" s="98"/>
      <c r="K55" s="98"/>
      <c r="L55" s="98"/>
      <c r="M55" s="98"/>
      <c r="N55" s="98"/>
    </row>
    <row r="56" spans="2:14" ht="11.25" customHeight="1">
      <c r="B56" s="98"/>
      <c r="C56" s="98"/>
      <c r="D56" s="98"/>
      <c r="E56" s="98"/>
      <c r="F56" s="98"/>
      <c r="G56" s="98"/>
      <c r="H56" s="98"/>
      <c r="I56" s="98"/>
      <c r="J56" s="98"/>
      <c r="K56" s="98"/>
      <c r="L56" s="98"/>
      <c r="M56" s="98"/>
      <c r="N56" s="98"/>
    </row>
    <row r="57" spans="2:14" ht="11.25" customHeight="1">
      <c r="B57" s="98"/>
      <c r="C57" s="98"/>
      <c r="D57" s="98"/>
      <c r="E57" s="98"/>
      <c r="F57" s="98"/>
      <c r="G57" s="98"/>
      <c r="H57" s="98"/>
      <c r="I57" s="98"/>
      <c r="J57" s="98"/>
      <c r="K57" s="98"/>
      <c r="L57" s="98"/>
      <c r="M57" s="98"/>
      <c r="N57" s="98"/>
    </row>
    <row r="58" spans="2:14" ht="22.5" customHeight="1">
      <c r="B58" s="98"/>
      <c r="C58" s="98"/>
      <c r="D58" s="98"/>
      <c r="E58" s="98"/>
      <c r="F58" s="98"/>
      <c r="G58" s="98"/>
      <c r="H58" s="98"/>
      <c r="I58" s="98"/>
      <c r="J58" s="98"/>
      <c r="K58" s="98"/>
      <c r="L58" s="98"/>
      <c r="M58" s="98"/>
      <c r="N58" s="98"/>
    </row>
    <row r="59" spans="2:14" ht="11.25" customHeight="1">
      <c r="B59" s="98"/>
      <c r="C59" s="98"/>
      <c r="D59" s="98"/>
      <c r="E59" s="98"/>
      <c r="F59" s="98"/>
      <c r="G59" s="98"/>
      <c r="H59" s="98"/>
      <c r="I59" s="98"/>
      <c r="J59" s="98"/>
      <c r="K59" s="98"/>
      <c r="L59" s="98"/>
      <c r="M59" s="98"/>
      <c r="N59" s="98"/>
    </row>
    <row r="60" ht="11.25" customHeight="1"/>
    <row r="61" ht="11.25" customHeight="1"/>
    <row r="62" ht="14.25"/>
    <row r="63" ht="14.25"/>
    <row r="64" spans="4:14" ht="16.5" customHeight="1" thickBot="1">
      <c r="D64" s="186" t="s">
        <v>0</v>
      </c>
      <c r="E64" s="186"/>
      <c r="F64" s="186"/>
      <c r="G64" s="186"/>
      <c r="H64" s="186"/>
      <c r="I64" s="186"/>
      <c r="J64" s="186"/>
      <c r="K64" s="186"/>
      <c r="L64" s="186"/>
      <c r="M64" s="186"/>
      <c r="N64" s="186"/>
    </row>
    <row r="65" spans="1:14" ht="20.25" customHeight="1" thickBot="1">
      <c r="A65" s="328" t="s">
        <v>1</v>
      </c>
      <c r="B65" s="329"/>
      <c r="C65" s="329"/>
      <c r="D65" s="329"/>
      <c r="E65" s="329"/>
      <c r="F65" s="329"/>
      <c r="G65" s="329"/>
      <c r="H65" s="329"/>
      <c r="I65" s="329"/>
      <c r="J65" s="329"/>
      <c r="K65" s="329"/>
      <c r="L65" s="329"/>
      <c r="M65" s="329"/>
      <c r="N65" s="330"/>
    </row>
    <row r="66" spans="1:14" s="2" customFormat="1" ht="17.25" customHeight="1" thickBot="1">
      <c r="A66" s="47"/>
      <c r="B66" s="325" t="s">
        <v>23</v>
      </c>
      <c r="C66" s="327" t="s">
        <v>77</v>
      </c>
      <c r="D66" s="246"/>
      <c r="E66" s="247"/>
      <c r="F66" s="327" t="s">
        <v>78</v>
      </c>
      <c r="G66" s="246"/>
      <c r="H66" s="247"/>
      <c r="I66" s="233" t="s">
        <v>6</v>
      </c>
      <c r="J66" s="234"/>
      <c r="K66" s="235"/>
      <c r="L66" s="248"/>
      <c r="M66" s="249"/>
      <c r="N66" s="250"/>
    </row>
    <row r="67" spans="1:14" s="170" customFormat="1" ht="17.25" customHeight="1" thickBot="1">
      <c r="A67" s="187"/>
      <c r="B67" s="326"/>
      <c r="C67" s="188" t="s">
        <v>7</v>
      </c>
      <c r="D67" s="189" t="s">
        <v>8</v>
      </c>
      <c r="E67" s="190" t="s">
        <v>9</v>
      </c>
      <c r="F67" s="188" t="s">
        <v>7</v>
      </c>
      <c r="G67" s="189" t="s">
        <v>8</v>
      </c>
      <c r="H67" s="190" t="s">
        <v>9</v>
      </c>
      <c r="I67" s="191" t="s">
        <v>7</v>
      </c>
      <c r="J67" s="189" t="s">
        <v>8</v>
      </c>
      <c r="K67" s="190" t="s">
        <v>9</v>
      </c>
      <c r="L67" s="191"/>
      <c r="M67" s="189"/>
      <c r="N67" s="181"/>
    </row>
    <row r="68" spans="1:14" s="2" customFormat="1" ht="26.25" customHeight="1">
      <c r="A68" s="267" t="s">
        <v>26</v>
      </c>
      <c r="B68" s="182"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67"/>
      <c r="B69" s="182"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67"/>
      <c r="B70" s="182"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67"/>
      <c r="B71" s="182"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68" t="s">
        <v>33</v>
      </c>
      <c r="B72" s="176"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67"/>
      <c r="B73" s="182" t="s">
        <v>61</v>
      </c>
      <c r="C73" s="14">
        <v>88905</v>
      </c>
      <c r="D73" s="56">
        <v>6.598</v>
      </c>
      <c r="E73" s="57"/>
      <c r="F73" s="14">
        <v>75000</v>
      </c>
      <c r="G73" s="56">
        <v>5.286</v>
      </c>
      <c r="H73" s="57"/>
      <c r="I73" s="21">
        <v>-15.640290197401722</v>
      </c>
      <c r="J73" s="22">
        <v>-19.88481357987269</v>
      </c>
      <c r="K73" s="23"/>
      <c r="L73" s="58"/>
      <c r="M73" s="58"/>
      <c r="N73" s="59"/>
    </row>
    <row r="74" spans="1:14" s="132" customFormat="1" ht="27.75" customHeight="1" thickBot="1">
      <c r="A74" s="323" t="s">
        <v>37</v>
      </c>
      <c r="B74" s="324"/>
      <c r="C74" s="192">
        <v>111003.8</v>
      </c>
      <c r="D74" s="193">
        <v>63.315091</v>
      </c>
      <c r="E74" s="194">
        <v>1416.769938</v>
      </c>
      <c r="F74" s="192">
        <v>111638.15</v>
      </c>
      <c r="G74" s="193">
        <v>67.16505</v>
      </c>
      <c r="H74" s="194">
        <v>1650.225416</v>
      </c>
      <c r="I74" s="195">
        <v>0.5714669227539879</v>
      </c>
      <c r="J74" s="196">
        <v>6.0806340782168204</v>
      </c>
      <c r="K74" s="197">
        <v>16.478009007557027</v>
      </c>
      <c r="L74" s="198"/>
      <c r="M74" s="198"/>
      <c r="N74" s="199"/>
    </row>
    <row r="75" spans="1:14" ht="21" customHeight="1" thickBot="1">
      <c r="A75" s="328" t="s">
        <v>16</v>
      </c>
      <c r="B75" s="329"/>
      <c r="C75" s="329"/>
      <c r="D75" s="329"/>
      <c r="E75" s="329"/>
      <c r="F75" s="329"/>
      <c r="G75" s="329"/>
      <c r="H75" s="329"/>
      <c r="I75" s="329"/>
      <c r="J75" s="329"/>
      <c r="K75" s="329"/>
      <c r="L75" s="329"/>
      <c r="M75" s="329"/>
      <c r="N75" s="330"/>
    </row>
    <row r="76" spans="1:14" ht="16.5" customHeight="1" thickBot="1">
      <c r="A76" s="200"/>
      <c r="B76" s="325" t="s">
        <v>23</v>
      </c>
      <c r="C76" s="327">
        <v>41000</v>
      </c>
      <c r="D76" s="246"/>
      <c r="E76" s="247"/>
      <c r="F76" s="327">
        <v>41365</v>
      </c>
      <c r="G76" s="246"/>
      <c r="H76" s="247"/>
      <c r="I76" s="233" t="s">
        <v>6</v>
      </c>
      <c r="J76" s="234"/>
      <c r="K76" s="235"/>
      <c r="L76" s="248" t="s">
        <v>19</v>
      </c>
      <c r="M76" s="249"/>
      <c r="N76" s="250"/>
    </row>
    <row r="77" spans="1:14" ht="16.5" customHeight="1" thickBot="1">
      <c r="A77" s="187"/>
      <c r="B77" s="326"/>
      <c r="C77" s="188" t="s">
        <v>7</v>
      </c>
      <c r="D77" s="189" t="s">
        <v>8</v>
      </c>
      <c r="E77" s="190" t="s">
        <v>9</v>
      </c>
      <c r="F77" s="188" t="s">
        <v>7</v>
      </c>
      <c r="G77" s="189" t="s">
        <v>8</v>
      </c>
      <c r="H77" s="190" t="s">
        <v>9</v>
      </c>
      <c r="I77" s="191" t="s">
        <v>7</v>
      </c>
      <c r="J77" s="189" t="s">
        <v>8</v>
      </c>
      <c r="K77" s="190" t="s">
        <v>9</v>
      </c>
      <c r="L77" s="191" t="s">
        <v>7</v>
      </c>
      <c r="M77" s="189" t="s">
        <v>8</v>
      </c>
      <c r="N77" s="181" t="s">
        <v>9</v>
      </c>
    </row>
    <row r="78" spans="1:14" ht="25.5" customHeight="1">
      <c r="A78" s="267" t="s">
        <v>26</v>
      </c>
      <c r="B78" s="182"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67"/>
      <c r="B79" s="182"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67"/>
      <c r="B80" s="182"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67"/>
      <c r="B81" s="182"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68" t="s">
        <v>33</v>
      </c>
      <c r="B82" s="176"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67"/>
      <c r="B83" s="182"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23" t="s">
        <v>37</v>
      </c>
      <c r="B84" s="324"/>
      <c r="C84" s="192">
        <v>30468.45</v>
      </c>
      <c r="D84" s="193">
        <v>17.552824</v>
      </c>
      <c r="E84" s="194">
        <v>389.791376</v>
      </c>
      <c r="F84" s="192">
        <v>28380.85</v>
      </c>
      <c r="G84" s="193">
        <v>17.187278</v>
      </c>
      <c r="H84" s="194">
        <v>419.134093</v>
      </c>
      <c r="I84" s="195">
        <v>-6.851677719083189</v>
      </c>
      <c r="J84" s="196">
        <v>-2.082548084570334</v>
      </c>
      <c r="K84" s="197">
        <v>7.527800461136932</v>
      </c>
      <c r="L84" s="196">
        <v>11.358589029270966</v>
      </c>
      <c r="M84" s="196">
        <v>11.27372985425818</v>
      </c>
      <c r="N84" s="201">
        <v>10.970076142737838</v>
      </c>
    </row>
    <row r="85" spans="1:14" s="132" customFormat="1" ht="21" customHeight="1">
      <c r="A85" s="98"/>
      <c r="B85" s="98"/>
      <c r="C85" s="98"/>
      <c r="D85" s="98"/>
      <c r="E85" s="98"/>
      <c r="F85" s="98"/>
      <c r="G85" s="98"/>
      <c r="H85" s="98"/>
      <c r="I85" s="98"/>
      <c r="J85" s="98"/>
      <c r="K85" s="98"/>
      <c r="L85" s="98"/>
      <c r="M85" s="98"/>
      <c r="N85" s="98"/>
    </row>
    <row r="86" spans="1:14" s="132" customFormat="1" ht="39" customHeight="1">
      <c r="A86" s="98"/>
      <c r="B86" s="98"/>
      <c r="C86" s="98"/>
      <c r="D86" s="98"/>
      <c r="E86" s="98"/>
      <c r="F86" s="98"/>
      <c r="G86" s="98"/>
      <c r="H86" s="98"/>
      <c r="I86" s="98"/>
      <c r="J86" s="98"/>
      <c r="K86" s="98"/>
      <c r="L86" s="98"/>
      <c r="M86" s="98"/>
      <c r="N86" s="98"/>
    </row>
    <row r="87" spans="1:14" s="132" customFormat="1" ht="11.25" customHeight="1">
      <c r="A87" s="98"/>
      <c r="B87" s="98"/>
      <c r="C87" s="98"/>
      <c r="D87" s="98"/>
      <c r="E87" s="98"/>
      <c r="F87" s="98"/>
      <c r="G87" s="98"/>
      <c r="H87" s="98"/>
      <c r="I87" s="98"/>
      <c r="J87" s="98"/>
      <c r="K87" s="98"/>
      <c r="L87" s="98"/>
      <c r="M87" s="98"/>
      <c r="N87" s="98"/>
    </row>
    <row r="88" spans="1:14" s="132" customFormat="1" ht="20.25" customHeight="1">
      <c r="A88" s="98"/>
      <c r="B88" s="98"/>
      <c r="C88" s="98"/>
      <c r="D88" s="98"/>
      <c r="E88" s="98"/>
      <c r="F88" s="98"/>
      <c r="G88" s="98"/>
      <c r="H88" s="98"/>
      <c r="I88" s="98"/>
      <c r="J88" s="98"/>
      <c r="K88" s="98"/>
      <c r="L88" s="98"/>
      <c r="M88" s="98"/>
      <c r="N88" s="98"/>
    </row>
    <row r="89" spans="1:14" s="132" customFormat="1" ht="20.25" customHeight="1">
      <c r="A89" s="98"/>
      <c r="B89" s="98"/>
      <c r="C89" s="98"/>
      <c r="D89" s="98"/>
      <c r="E89" s="98"/>
      <c r="F89" s="98"/>
      <c r="G89" s="98"/>
      <c r="H89" s="98"/>
      <c r="I89" s="98"/>
      <c r="J89" s="98"/>
      <c r="K89" s="98"/>
      <c r="L89" s="98"/>
      <c r="M89" s="98"/>
      <c r="N89" s="98"/>
    </row>
    <row r="90" spans="1:14" s="132" customFormat="1" ht="19.5" customHeight="1">
      <c r="A90" s="98"/>
      <c r="B90" s="265" t="s">
        <v>0</v>
      </c>
      <c r="C90" s="265"/>
      <c r="D90" s="265"/>
      <c r="E90" s="265"/>
      <c r="F90" s="265"/>
      <c r="G90" s="265"/>
      <c r="H90" s="265"/>
      <c r="I90" s="265"/>
      <c r="J90" s="265"/>
      <c r="K90" s="265"/>
      <c r="L90" s="265"/>
      <c r="M90" s="265"/>
      <c r="N90" s="265"/>
    </row>
    <row r="91" spans="4:14" s="2" customFormat="1" ht="12" customHeight="1" thickBot="1">
      <c r="D91" s="202"/>
      <c r="E91" s="202"/>
      <c r="G91" s="202"/>
      <c r="H91" s="202"/>
      <c r="I91" s="202"/>
      <c r="J91" s="202"/>
      <c r="K91" s="202"/>
      <c r="L91" s="202"/>
      <c r="M91" s="202"/>
      <c r="N91" s="202"/>
    </row>
    <row r="92" spans="1:14" s="134" customFormat="1" ht="16.5" customHeight="1" thickBot="1">
      <c r="A92" s="300" t="s">
        <v>46</v>
      </c>
      <c r="B92" s="315" t="s">
        <v>23</v>
      </c>
      <c r="C92" s="317" t="s">
        <v>8</v>
      </c>
      <c r="D92" s="318"/>
      <c r="E92" s="319" t="s">
        <v>39</v>
      </c>
      <c r="F92" s="319"/>
      <c r="G92" s="320" t="s">
        <v>6</v>
      </c>
      <c r="H92" s="321"/>
      <c r="I92" s="322" t="s">
        <v>8</v>
      </c>
      <c r="J92" s="312"/>
      <c r="K92" s="311" t="s">
        <v>39</v>
      </c>
      <c r="L92" s="312"/>
      <c r="M92" s="313" t="s">
        <v>6</v>
      </c>
      <c r="N92" s="314"/>
    </row>
    <row r="93" spans="1:14" s="139" customFormat="1" ht="21" customHeight="1" thickBot="1">
      <c r="A93" s="301"/>
      <c r="B93" s="316"/>
      <c r="C93" s="136" t="s">
        <v>79</v>
      </c>
      <c r="D93" s="136" t="s">
        <v>80</v>
      </c>
      <c r="E93" s="203" t="s">
        <v>79</v>
      </c>
      <c r="F93" s="203" t="s">
        <v>80</v>
      </c>
      <c r="G93" s="137" t="s">
        <v>42</v>
      </c>
      <c r="H93" s="138" t="s">
        <v>43</v>
      </c>
      <c r="I93" s="219">
        <v>41000</v>
      </c>
      <c r="J93" s="220">
        <v>41365</v>
      </c>
      <c r="K93" s="220">
        <v>41000</v>
      </c>
      <c r="L93" s="220">
        <v>41365</v>
      </c>
      <c r="M93" s="206" t="s">
        <v>42</v>
      </c>
      <c r="N93" s="207" t="s">
        <v>43</v>
      </c>
    </row>
    <row r="94" spans="1:14" s="2" customFormat="1" ht="14.25" customHeight="1">
      <c r="A94" s="302"/>
      <c r="B94" s="208" t="s">
        <v>47</v>
      </c>
      <c r="C94" s="142">
        <v>261.738532</v>
      </c>
      <c r="D94" s="142">
        <v>237.71624</v>
      </c>
      <c r="E94" s="143">
        <v>148.018494</v>
      </c>
      <c r="F94" s="143">
        <v>131.582962</v>
      </c>
      <c r="G94" s="144">
        <v>-9.177973077345762</v>
      </c>
      <c r="H94" s="145">
        <v>-11.103701676629676</v>
      </c>
      <c r="I94" s="141">
        <v>49.382596</v>
      </c>
      <c r="J94" s="142">
        <v>39.321861</v>
      </c>
      <c r="K94" s="142">
        <v>27.823697</v>
      </c>
      <c r="L94" s="142">
        <v>21.31264</v>
      </c>
      <c r="M94" s="209">
        <v>-20.37303790185514</v>
      </c>
      <c r="N94" s="210">
        <v>-23.401120994093635</v>
      </c>
    </row>
    <row r="95" spans="1:14" s="2" customFormat="1" ht="15" customHeight="1">
      <c r="A95" s="302"/>
      <c r="B95" s="208" t="s">
        <v>48</v>
      </c>
      <c r="C95" s="142">
        <v>34.12927</v>
      </c>
      <c r="D95" s="142">
        <v>36.396507</v>
      </c>
      <c r="E95" s="143">
        <v>138.549743</v>
      </c>
      <c r="F95" s="143">
        <v>175.362804</v>
      </c>
      <c r="G95" s="144">
        <v>6.64308671120127</v>
      </c>
      <c r="H95" s="145">
        <v>26.570284580029863</v>
      </c>
      <c r="I95" s="141">
        <v>8.891692</v>
      </c>
      <c r="J95" s="142">
        <v>10.805467</v>
      </c>
      <c r="K95" s="142">
        <v>34.988131</v>
      </c>
      <c r="L95" s="142">
        <v>52.877611</v>
      </c>
      <c r="M95" s="209">
        <v>21.52318141474085</v>
      </c>
      <c r="N95" s="210">
        <v>51.130138960552074</v>
      </c>
    </row>
    <row r="96" spans="1:14" s="2" customFormat="1" ht="14.25" customHeight="1" thickBot="1">
      <c r="A96" s="303"/>
      <c r="B96" s="211" t="s">
        <v>49</v>
      </c>
      <c r="C96" s="148">
        <v>1545.706293</v>
      </c>
      <c r="D96" s="148">
        <v>1208.536641</v>
      </c>
      <c r="E96" s="149">
        <v>698.399394</v>
      </c>
      <c r="F96" s="149">
        <v>610.69312</v>
      </c>
      <c r="G96" s="150">
        <v>-21.81330654645915</v>
      </c>
      <c r="H96" s="151">
        <v>-12.558183004379869</v>
      </c>
      <c r="I96" s="147">
        <v>399.044844</v>
      </c>
      <c r="J96" s="148">
        <v>294.889182</v>
      </c>
      <c r="K96" s="148">
        <v>125.086863</v>
      </c>
      <c r="L96" s="148">
        <v>226.957571</v>
      </c>
      <c r="M96" s="212">
        <v>-26.101242395704276</v>
      </c>
      <c r="N96" s="213">
        <v>81.43997343669895</v>
      </c>
    </row>
    <row r="97" spans="9:11" ht="12" customHeight="1">
      <c r="I97" s="214"/>
      <c r="J97" s="214"/>
      <c r="K97" s="214"/>
    </row>
    <row r="98" ht="12.75" customHeight="1" hidden="1"/>
    <row r="99" spans="1:2" ht="34.5" customHeight="1" thickBot="1">
      <c r="A99" s="215"/>
      <c r="B99" s="216"/>
    </row>
    <row r="100" spans="1:12" s="5" customFormat="1" ht="18" customHeight="1" thickBot="1">
      <c r="A100" s="287" t="s">
        <v>66</v>
      </c>
      <c r="B100" s="288"/>
      <c r="C100" s="308" t="s">
        <v>81</v>
      </c>
      <c r="D100" s="309"/>
      <c r="E100" s="309"/>
      <c r="F100" s="310"/>
      <c r="G100" s="291" t="s">
        <v>82</v>
      </c>
      <c r="H100" s="292"/>
      <c r="I100" s="292"/>
      <c r="J100" s="293"/>
      <c r="K100" s="294" t="s">
        <v>52</v>
      </c>
      <c r="L100" s="295"/>
    </row>
    <row r="101" spans="1:12" s="158" customFormat="1" ht="21" customHeight="1" thickBot="1">
      <c r="A101" s="289"/>
      <c r="B101" s="290"/>
      <c r="C101" s="296">
        <v>2012</v>
      </c>
      <c r="D101" s="297"/>
      <c r="E101" s="154">
        <v>2013</v>
      </c>
      <c r="F101" s="155" t="s">
        <v>53</v>
      </c>
      <c r="G101" s="296">
        <v>2012</v>
      </c>
      <c r="H101" s="297"/>
      <c r="I101" s="154">
        <v>2013</v>
      </c>
      <c r="J101" s="155" t="s">
        <v>53</v>
      </c>
      <c r="K101" s="156" t="s">
        <v>72</v>
      </c>
      <c r="L101" s="157" t="s">
        <v>53</v>
      </c>
    </row>
    <row r="102" spans="1:12" s="5" customFormat="1" ht="22.5" customHeight="1" thickBot="1">
      <c r="A102" s="159" t="s">
        <v>55</v>
      </c>
      <c r="B102" s="160"/>
      <c r="C102" s="298">
        <v>22961</v>
      </c>
      <c r="D102" s="299"/>
      <c r="E102" s="161">
        <v>21823</v>
      </c>
      <c r="F102" s="162">
        <v>-4.956230129349767</v>
      </c>
      <c r="G102" s="298">
        <v>5598</v>
      </c>
      <c r="H102" s="299"/>
      <c r="I102" s="161">
        <v>5820</v>
      </c>
      <c r="J102" s="162">
        <v>3.965702036441586</v>
      </c>
      <c r="K102" s="163">
        <v>5111</v>
      </c>
      <c r="L102" s="164">
        <v>13.87204069653688</v>
      </c>
    </row>
    <row r="103" spans="2:14" s="4" customFormat="1" ht="14.25">
      <c r="B103" s="5"/>
      <c r="D103" s="131"/>
      <c r="E103" s="131"/>
      <c r="G103" s="131"/>
      <c r="H103" s="131"/>
      <c r="I103" s="131"/>
      <c r="J103" s="131"/>
      <c r="K103" s="131"/>
      <c r="L103" s="131"/>
      <c r="M103" s="131"/>
      <c r="N103" s="131"/>
    </row>
  </sheetData>
  <sheetProtection/>
  <mergeCells count="49">
    <mergeCell ref="C102:D102"/>
    <mergeCell ref="G102:H102"/>
    <mergeCell ref="K92:L92"/>
    <mergeCell ref="M92:N92"/>
    <mergeCell ref="G92:H92"/>
    <mergeCell ref="I92:J92"/>
    <mergeCell ref="A82:A83"/>
    <mergeCell ref="A84:B84"/>
    <mergeCell ref="B90:N90"/>
    <mergeCell ref="A100:B101"/>
    <mergeCell ref="C100:F100"/>
    <mergeCell ref="G100:J100"/>
    <mergeCell ref="K100:L100"/>
    <mergeCell ref="C101:D101"/>
    <mergeCell ref="G101:H101"/>
    <mergeCell ref="I76:K76"/>
    <mergeCell ref="A68:A71"/>
    <mergeCell ref="A72:A73"/>
    <mergeCell ref="A74:B74"/>
    <mergeCell ref="A75:N75"/>
    <mergeCell ref="A92:A96"/>
    <mergeCell ref="B92:B93"/>
    <mergeCell ref="C92:D92"/>
    <mergeCell ref="E92:F92"/>
    <mergeCell ref="A78:A81"/>
    <mergeCell ref="L76:N76"/>
    <mergeCell ref="A65:N65"/>
    <mergeCell ref="B66:B67"/>
    <mergeCell ref="C66:E66"/>
    <mergeCell ref="F66:H66"/>
    <mergeCell ref="I66:K66"/>
    <mergeCell ref="L66:N66"/>
    <mergeCell ref="B76:B77"/>
    <mergeCell ref="C76:E76"/>
    <mergeCell ref="F76:H76"/>
    <mergeCell ref="L28:N28"/>
    <mergeCell ref="B38:N38"/>
    <mergeCell ref="B39:B40"/>
    <mergeCell ref="C39:E39"/>
    <mergeCell ref="F39:H39"/>
    <mergeCell ref="I39:K39"/>
    <mergeCell ref="L39:N39"/>
    <mergeCell ref="A25:K25"/>
    <mergeCell ref="A27:A48"/>
    <mergeCell ref="B27:K27"/>
    <mergeCell ref="B28:B29"/>
    <mergeCell ref="C28:E28"/>
    <mergeCell ref="F28:H28"/>
    <mergeCell ref="I28:K2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4">
      <selection activeCell="F88" sqref="F8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221" t="s">
        <v>0</v>
      </c>
      <c r="B18" s="221"/>
      <c r="C18" s="221"/>
      <c r="D18" s="221"/>
      <c r="E18" s="221"/>
      <c r="F18" s="221"/>
      <c r="G18" s="221"/>
      <c r="H18" s="221"/>
      <c r="I18" s="221"/>
      <c r="J18" s="221"/>
      <c r="K18" s="221"/>
    </row>
    <row r="19" ht="13.5" customHeight="1" hidden="1"/>
    <row r="20" spans="1:11" ht="20.25" customHeight="1" thickBot="1">
      <c r="A20" s="225" t="s">
        <v>56</v>
      </c>
      <c r="B20" s="239" t="s">
        <v>57</v>
      </c>
      <c r="C20" s="240"/>
      <c r="D20" s="240"/>
      <c r="E20" s="240"/>
      <c r="F20" s="240"/>
      <c r="G20" s="240"/>
      <c r="H20" s="240"/>
      <c r="I20" s="240"/>
      <c r="J20" s="240"/>
      <c r="K20" s="240"/>
    </row>
    <row r="21" spans="1:14" s="2" customFormat="1" ht="19.5" customHeight="1" thickBot="1">
      <c r="A21" s="226" t="s">
        <v>2</v>
      </c>
      <c r="B21" s="334" t="s">
        <v>3</v>
      </c>
      <c r="C21" s="336" t="s">
        <v>83</v>
      </c>
      <c r="D21" s="337"/>
      <c r="E21" s="338"/>
      <c r="F21" s="336" t="s">
        <v>84</v>
      </c>
      <c r="G21" s="337"/>
      <c r="H21" s="338"/>
      <c r="I21" s="339" t="s">
        <v>6</v>
      </c>
      <c r="J21" s="340"/>
      <c r="K21" s="341"/>
      <c r="L21" s="331"/>
      <c r="M21" s="331"/>
      <c r="N21" s="331"/>
    </row>
    <row r="22" spans="1:14" s="170" customFormat="1" ht="21" customHeight="1" thickBot="1">
      <c r="A22" s="226"/>
      <c r="B22" s="335"/>
      <c r="C22" s="165" t="s">
        <v>7</v>
      </c>
      <c r="D22" s="166" t="s">
        <v>8</v>
      </c>
      <c r="E22" s="167" t="s">
        <v>9</v>
      </c>
      <c r="F22" s="165" t="s">
        <v>7</v>
      </c>
      <c r="G22" s="166" t="s">
        <v>8</v>
      </c>
      <c r="H22" s="167" t="s">
        <v>9</v>
      </c>
      <c r="I22" s="168" t="s">
        <v>7</v>
      </c>
      <c r="J22" s="166" t="s">
        <v>8</v>
      </c>
      <c r="K22" s="169" t="s">
        <v>9</v>
      </c>
      <c r="L22" s="10"/>
      <c r="M22" s="10"/>
      <c r="N22" s="10"/>
    </row>
    <row r="23" spans="1:14" s="2" customFormat="1" ht="18.75" customHeight="1">
      <c r="A23" s="226"/>
      <c r="B23" s="171" t="s">
        <v>10</v>
      </c>
      <c r="C23" s="14">
        <f>'[2]מאי'!$D$28</f>
        <v>88530</v>
      </c>
      <c r="D23" s="15">
        <f>'[2]מאי'!$C$28/1000000</f>
        <v>1287.47161</v>
      </c>
      <c r="E23" s="13">
        <f>'[2]מאי'!$G$28/1000000</f>
        <v>3023.777641</v>
      </c>
      <c r="F23" s="14">
        <f>'[3]מאי'!$D$28</f>
        <v>105617</v>
      </c>
      <c r="G23" s="15">
        <f>'[3]מאי'!$C$28/1000000</f>
        <v>1516.42335</v>
      </c>
      <c r="H23" s="13">
        <f>'[3]מאי'!$G$28/1000000</f>
        <v>3293.849253</v>
      </c>
      <c r="I23" s="16">
        <f aca="true" t="shared" si="0" ref="I23:K28">+(F23-C23)/C23*100</f>
        <v>19.30080198802666</v>
      </c>
      <c r="J23" s="17">
        <f t="shared" si="0"/>
        <v>17.783051542394784</v>
      </c>
      <c r="K23" s="172">
        <f t="shared" si="0"/>
        <v>8.931596303181994</v>
      </c>
      <c r="L23" s="19"/>
      <c r="M23" s="19"/>
      <c r="N23" s="19"/>
    </row>
    <row r="24" spans="1:14" s="2" customFormat="1" ht="18.75" customHeight="1">
      <c r="A24" s="226"/>
      <c r="B24" s="171" t="s">
        <v>11</v>
      </c>
      <c r="C24" s="14">
        <f>'[2]מאי'!$D$29</f>
        <v>2790</v>
      </c>
      <c r="D24" s="15">
        <f>'[2]מאי'!$C$29/1000000</f>
        <v>47.839117</v>
      </c>
      <c r="E24" s="13">
        <f>'[2]מאי'!$G$29/1000000</f>
        <v>130.111777</v>
      </c>
      <c r="F24" s="14">
        <f>'[3]מאי'!$D$29</f>
        <v>3247</v>
      </c>
      <c r="G24" s="15">
        <f>'[3]מאי'!$C$29/1000000</f>
        <v>60.132681</v>
      </c>
      <c r="H24" s="13">
        <f>'[3]מאי'!$G$29/1000000</f>
        <v>164.184882</v>
      </c>
      <c r="I24" s="16">
        <f t="shared" si="0"/>
        <v>16.379928315412187</v>
      </c>
      <c r="J24" s="17">
        <f t="shared" si="0"/>
        <v>25.69772347595796</v>
      </c>
      <c r="K24" s="172">
        <f t="shared" si="0"/>
        <v>26.187564097291517</v>
      </c>
      <c r="L24" s="19"/>
      <c r="M24" s="19"/>
      <c r="N24" s="19"/>
    </row>
    <row r="25" spans="1:14" s="2" customFormat="1" ht="18.75" customHeight="1">
      <c r="A25" s="226"/>
      <c r="B25" s="171" t="s">
        <v>12</v>
      </c>
      <c r="C25" s="14">
        <f>'[2]מאי'!$D$30</f>
        <v>7809</v>
      </c>
      <c r="D25" s="15">
        <f>'[2]מאי'!$C$30/1000000</f>
        <v>16.70489</v>
      </c>
      <c r="E25" s="13">
        <f>'[2]מאי'!$G$30/1000000</f>
        <v>29.52764</v>
      </c>
      <c r="F25" s="14">
        <f>'[3]מאי'!$D$30</f>
        <v>14522</v>
      </c>
      <c r="G25" s="15">
        <f>'[3]מאי'!$C$30/1000000</f>
        <v>24.255423</v>
      </c>
      <c r="H25" s="13">
        <f>'[3]מאי'!$G$30/1000000</f>
        <v>36.694438</v>
      </c>
      <c r="I25" s="21">
        <f t="shared" si="0"/>
        <v>85.96491228070175</v>
      </c>
      <c r="J25" s="22">
        <f t="shared" si="0"/>
        <v>45.1995373809705</v>
      </c>
      <c r="K25" s="173">
        <f t="shared" si="0"/>
        <v>24.271489357090495</v>
      </c>
      <c r="L25" s="19"/>
      <c r="M25" s="19"/>
      <c r="N25" s="19"/>
    </row>
    <row r="26" spans="1:14" s="2" customFormat="1" ht="18.75" customHeight="1">
      <c r="A26" s="226"/>
      <c r="B26" s="171" t="s">
        <v>13</v>
      </c>
      <c r="C26" s="14">
        <f>'[2]מאי'!$D$31+'[2]מאי'!$D$32</f>
        <v>2841</v>
      </c>
      <c r="D26" s="15">
        <f>('[2]מאי'!$C$31+'[2]מאי'!$C$32)/1000000</f>
        <v>148.004094</v>
      </c>
      <c r="E26" s="13">
        <f>('[2]מאי'!$G$31+'[2]מאי'!$G$32)/1000000</f>
        <v>7.288848</v>
      </c>
      <c r="F26" s="14">
        <f>'[3]מאי'!$D$31+'[3]מאי'!$D$32</f>
        <v>3124</v>
      </c>
      <c r="G26" s="15">
        <f>('[3]מאי'!$C$31+'[3]מאי'!$C$32)/1000000</f>
        <v>167.901306</v>
      </c>
      <c r="H26" s="13">
        <f>('[3]מאי'!$G$31+'[3]מאי'!$G$32)/1000000</f>
        <v>8.403597</v>
      </c>
      <c r="I26" s="21">
        <f t="shared" si="0"/>
        <v>9.961281239000353</v>
      </c>
      <c r="J26" s="22">
        <f t="shared" si="0"/>
        <v>13.44369028062156</v>
      </c>
      <c r="K26" s="173">
        <f t="shared" si="0"/>
        <v>15.293898295039213</v>
      </c>
      <c r="L26" s="19"/>
      <c r="M26" s="19"/>
      <c r="N26" s="19"/>
    </row>
    <row r="27" spans="1:14" s="2" customFormat="1" ht="18.75" customHeight="1">
      <c r="A27" s="226"/>
      <c r="B27" s="171" t="s">
        <v>20</v>
      </c>
      <c r="C27" s="14">
        <f>'[2]מאי'!$D$34</f>
        <v>662</v>
      </c>
      <c r="D27" s="15">
        <f>'[2]מאי'!$C$34/1000000</f>
        <v>12.399144</v>
      </c>
      <c r="E27" s="13">
        <f>'[2]מאי'!$G$34/1000000</f>
        <v>0.229283</v>
      </c>
      <c r="F27" s="14">
        <f>'[3]מאי'!$D$34</f>
        <v>812</v>
      </c>
      <c r="G27" s="15">
        <f>'[3]מאי'!$C$34/1000000</f>
        <v>15.04746</v>
      </c>
      <c r="H27" s="13">
        <f>'[3]מאי'!$G$34/1000000</f>
        <v>0.1345</v>
      </c>
      <c r="I27" s="21">
        <f t="shared" si="0"/>
        <v>22.658610271903324</v>
      </c>
      <c r="J27" s="22">
        <f t="shared" si="0"/>
        <v>21.35886154721648</v>
      </c>
      <c r="K27" s="173">
        <f t="shared" si="0"/>
        <v>-41.33886943209919</v>
      </c>
      <c r="L27" s="19"/>
      <c r="M27" s="19"/>
      <c r="N27" s="19"/>
    </row>
    <row r="28" spans="1:14" s="2" customFormat="1" ht="18.75" customHeight="1">
      <c r="A28" s="226"/>
      <c r="B28" s="171" t="s">
        <v>21</v>
      </c>
      <c r="C28" s="14">
        <f>'[2]מאי'!$D$35</f>
        <v>19</v>
      </c>
      <c r="D28" s="38">
        <f>'[2]מאי'!$C$35/1000000</f>
        <v>0.54066</v>
      </c>
      <c r="E28" s="37">
        <f>'[2]מאי'!$G$35/1000000</f>
        <v>0.155926</v>
      </c>
      <c r="F28" s="14">
        <f>'[3]מאי'!$D$35</f>
        <v>53</v>
      </c>
      <c r="G28" s="38">
        <f>'[3]מאי'!$C$35/1000000</f>
        <v>1.327162</v>
      </c>
      <c r="H28" s="37">
        <f>'[3]מאי'!$G$35/1000000</f>
        <v>0.35421</v>
      </c>
      <c r="I28" s="21">
        <f t="shared" si="0"/>
        <v>178.94736842105263</v>
      </c>
      <c r="J28" s="22">
        <f t="shared" si="0"/>
        <v>145.47072097066547</v>
      </c>
      <c r="K28" s="173">
        <f t="shared" si="0"/>
        <v>127.16545027769584</v>
      </c>
      <c r="L28" s="19"/>
      <c r="M28" s="19"/>
      <c r="N28" s="19"/>
    </row>
    <row r="29" spans="1:14" s="2" customFormat="1" ht="18.75" customHeight="1" thickBot="1">
      <c r="A29" s="226"/>
      <c r="B29" s="171" t="s">
        <v>14</v>
      </c>
      <c r="C29" s="14"/>
      <c r="D29" s="15">
        <f>'[2]מאי'!$C$33/1000000</f>
        <v>190.525531</v>
      </c>
      <c r="E29" s="13">
        <f>'[2]מאי'!$G$33/1000000</f>
        <v>136.250012</v>
      </c>
      <c r="F29" s="14"/>
      <c r="G29" s="15">
        <f>'[3]מאי'!$C$33/1000000</f>
        <v>189.33204</v>
      </c>
      <c r="H29" s="13">
        <f>'[3]מאי'!$G$33/1000000</f>
        <v>133.994669</v>
      </c>
      <c r="I29" s="21"/>
      <c r="J29" s="22">
        <f>+(G29-D29)/D29*100</f>
        <v>-0.6264205084409368</v>
      </c>
      <c r="K29" s="173">
        <f>+(H29-E29)/E29*100</f>
        <v>-1.6552974688912396</v>
      </c>
      <c r="L29" s="19"/>
      <c r="M29" s="19"/>
      <c r="N29" s="19"/>
    </row>
    <row r="30" spans="1:14" s="132" customFormat="1" ht="18.75" customHeight="1" thickBot="1">
      <c r="A30" s="226"/>
      <c r="B30" s="174" t="s">
        <v>15</v>
      </c>
      <c r="C30" s="175"/>
      <c r="D30" s="176">
        <f>SUM(D23:D29)</f>
        <v>1703.4850459999998</v>
      </c>
      <c r="E30" s="177">
        <f>SUM(E23:E29)</f>
        <v>3327.341127</v>
      </c>
      <c r="F30" s="175"/>
      <c r="G30" s="176">
        <f>SUM(G23:G29)</f>
        <v>1974.4194220000002</v>
      </c>
      <c r="H30" s="177">
        <f>SUM(H23:H29)</f>
        <v>3637.615549</v>
      </c>
      <c r="I30" s="178"/>
      <c r="J30" s="178">
        <f>+(G30-D30)/D30*100</f>
        <v>15.904711147079857</v>
      </c>
      <c r="K30" s="179">
        <f>+(H30-E30)/E30*100</f>
        <v>9.324995849756764</v>
      </c>
      <c r="L30" s="180"/>
      <c r="M30" s="180"/>
      <c r="N30" s="180"/>
    </row>
    <row r="31" spans="1:14" ht="23.25" customHeight="1" thickBot="1">
      <c r="A31" s="226"/>
      <c r="B31" s="239" t="s">
        <v>16</v>
      </c>
      <c r="C31" s="240"/>
      <c r="D31" s="240"/>
      <c r="E31" s="240"/>
      <c r="F31" s="240"/>
      <c r="G31" s="240"/>
      <c r="H31" s="240"/>
      <c r="I31" s="240"/>
      <c r="J31" s="240"/>
      <c r="K31" s="240"/>
      <c r="L31" s="240"/>
      <c r="M31" s="240"/>
      <c r="N31" s="241"/>
    </row>
    <row r="32" spans="1:14" ht="16.5" customHeight="1" thickBot="1">
      <c r="A32" s="226"/>
      <c r="B32" s="332" t="s">
        <v>3</v>
      </c>
      <c r="C32" s="256" t="s">
        <v>85</v>
      </c>
      <c r="D32" s="257"/>
      <c r="E32" s="258"/>
      <c r="F32" s="333">
        <v>41395</v>
      </c>
      <c r="G32" s="257"/>
      <c r="H32" s="258"/>
      <c r="I32" s="259" t="s">
        <v>6</v>
      </c>
      <c r="J32" s="260"/>
      <c r="K32" s="261"/>
      <c r="L32" s="262" t="s">
        <v>19</v>
      </c>
      <c r="M32" s="263"/>
      <c r="N32" s="264"/>
    </row>
    <row r="33" spans="1:14" ht="15.75" customHeight="1" thickBot="1">
      <c r="A33" s="226"/>
      <c r="B33" s="332"/>
      <c r="C33" s="165" t="s">
        <v>7</v>
      </c>
      <c r="D33" s="166" t="s">
        <v>8</v>
      </c>
      <c r="E33" s="167" t="s">
        <v>9</v>
      </c>
      <c r="F33" s="165" t="s">
        <v>7</v>
      </c>
      <c r="G33" s="166" t="s">
        <v>8</v>
      </c>
      <c r="H33" s="167" t="s">
        <v>9</v>
      </c>
      <c r="I33" s="168" t="s">
        <v>7</v>
      </c>
      <c r="J33" s="166" t="s">
        <v>8</v>
      </c>
      <c r="K33" s="167" t="s">
        <v>9</v>
      </c>
      <c r="L33" s="168" t="s">
        <v>7</v>
      </c>
      <c r="M33" s="166" t="s">
        <v>8</v>
      </c>
      <c r="N33" s="181" t="s">
        <v>9</v>
      </c>
    </row>
    <row r="34" spans="1:14" ht="20.25" customHeight="1">
      <c r="A34" s="226"/>
      <c r="B34" s="182" t="s">
        <v>10</v>
      </c>
      <c r="C34" s="14">
        <f>+'[2]מאי'!$D$3</f>
        <v>18180</v>
      </c>
      <c r="D34" s="15">
        <f>+'[2]מאי'!$C$3/1000000</f>
        <v>264.489307</v>
      </c>
      <c r="E34" s="13">
        <f>+'[2]מאי'!$G$3/1000000</f>
        <v>629.776775</v>
      </c>
      <c r="F34" s="14">
        <f>+'[3]מאי'!$D$3</f>
        <v>23018</v>
      </c>
      <c r="G34" s="15">
        <f>+'[3]מאי'!$C$3/1000000</f>
        <v>330.591982</v>
      </c>
      <c r="H34" s="13">
        <f>+'[3]מאי'!$G$3/1000000</f>
        <v>699.508727</v>
      </c>
      <c r="I34" s="17">
        <f aca="true" t="shared" si="1" ref="I34:K39">+(F34-C34)/C34*100</f>
        <v>26.611661166116612</v>
      </c>
      <c r="J34" s="17">
        <f t="shared" si="1"/>
        <v>24.992569926465865</v>
      </c>
      <c r="K34" s="18">
        <f t="shared" si="1"/>
        <v>11.072487072899754</v>
      </c>
      <c r="L34" s="17">
        <f>+(F34-'[3]אפריל'!$D3)/'[3]אפריל'!$D3*100</f>
        <v>0.021726850041281016</v>
      </c>
      <c r="M34" s="17">
        <f>+(G34*1000000-'[3]אפריל'!$C3)/'[3]אפריל'!$C3*100</f>
        <v>1.5912585417741665</v>
      </c>
      <c r="N34" s="183">
        <f>+(H34*1000000-'[3]אפריל'!$G3)/'[3]אפריל'!$G3*100</f>
        <v>1.2730692667401944</v>
      </c>
    </row>
    <row r="35" spans="1:14" ht="20.25" customHeight="1">
      <c r="A35" s="226"/>
      <c r="B35" s="182" t="s">
        <v>11</v>
      </c>
      <c r="C35" s="14">
        <f>+'[2]מאי'!$D$4</f>
        <v>375</v>
      </c>
      <c r="D35" s="15">
        <f>+'[2]מאי'!$C$4/1000000</f>
        <v>8.114448</v>
      </c>
      <c r="E35" s="13">
        <f>+'[2]מאי'!$G$4/1000000</f>
        <v>22.66395</v>
      </c>
      <c r="F35" s="14">
        <f>+'[3]מאי'!$D$4</f>
        <v>634</v>
      </c>
      <c r="G35" s="15">
        <f>+'[3]מאי'!$C$4/1000000</f>
        <v>11.795347</v>
      </c>
      <c r="H35" s="13">
        <f>+'[3]מאי'!$G$4/1000000</f>
        <v>32.290427</v>
      </c>
      <c r="I35" s="17">
        <f t="shared" si="1"/>
        <v>69.06666666666666</v>
      </c>
      <c r="J35" s="17">
        <f t="shared" si="1"/>
        <v>45.36228465571534</v>
      </c>
      <c r="K35" s="18">
        <f t="shared" si="1"/>
        <v>42.47484220535256</v>
      </c>
      <c r="L35" s="17">
        <f>+(F35-'[3]אפריל'!$D4)/'[3]אפריל'!$D4*100</f>
        <v>-29.24107142857143</v>
      </c>
      <c r="M35" s="17">
        <f>+(G35*1000000-'[3]אפריל'!$C4)/'[3]אפריל'!$C4*100</f>
        <v>-22.186361052447488</v>
      </c>
      <c r="N35" s="183">
        <f>+(H35*1000000-'[3]אפריל'!$G4)/'[3]אפריל'!$G4*100</f>
        <v>-22.980156263062817</v>
      </c>
    </row>
    <row r="36" spans="1:14" ht="20.25" customHeight="1">
      <c r="A36" s="226"/>
      <c r="B36" s="182" t="s">
        <v>12</v>
      </c>
      <c r="C36" s="14">
        <f>+'[2]מאי'!$D$5</f>
        <v>1947</v>
      </c>
      <c r="D36" s="15">
        <f>+'[2]מאי'!$C$5/1000000</f>
        <v>4.308024</v>
      </c>
      <c r="E36" s="13">
        <f>+'[2]מאי'!$G$5/1000000</f>
        <v>7.732208</v>
      </c>
      <c r="F36" s="14">
        <f>+'[3]מאי'!$D$5</f>
        <v>4209</v>
      </c>
      <c r="G36" s="15">
        <f>+'[3]מאי'!$C$5/1000000</f>
        <v>6.729764</v>
      </c>
      <c r="H36" s="13">
        <f>+'[3]מאי'!$G$5/1000000</f>
        <v>9.984388</v>
      </c>
      <c r="I36" s="21">
        <f t="shared" si="1"/>
        <v>116.17873651771957</v>
      </c>
      <c r="J36" s="22">
        <f t="shared" si="1"/>
        <v>56.21463575876088</v>
      </c>
      <c r="K36" s="23">
        <f t="shared" si="1"/>
        <v>29.127255759286342</v>
      </c>
      <c r="L36" s="17">
        <f>+(F36-'[3]אפריל'!$D5)/'[3]אפריל'!$D5*100</f>
        <v>83.47863993025283</v>
      </c>
      <c r="M36" s="17">
        <f>+(G36*1000000-'[3]אפריל'!$C5)/'[3]אפריל'!$C5*100</f>
        <v>33.263814575810166</v>
      </c>
      <c r="N36" s="183">
        <f>+(H36*1000000-'[3]אפריל'!$G5)/'[3]אפריל'!$G5*100</f>
        <v>22.505408175372242</v>
      </c>
    </row>
    <row r="37" spans="1:14" ht="20.25" customHeight="1">
      <c r="A37" s="226"/>
      <c r="B37" s="182" t="s">
        <v>13</v>
      </c>
      <c r="C37" s="14">
        <f>+'[2]מאי'!$D$6+'[2]מאי'!$D$7</f>
        <v>686</v>
      </c>
      <c r="D37" s="15">
        <f>+('[2]מאי'!$C$6+'[2]מאי'!$C$7)/1000000</f>
        <v>32.963025</v>
      </c>
      <c r="E37" s="13">
        <f>+('[2]מאי'!$G$6+'[2]מאי'!$G$7)/1000000</f>
        <v>1.954636</v>
      </c>
      <c r="F37" s="14">
        <f>+'[3]מאי'!$D$6+'[3]מאי'!$D$7</f>
        <v>746</v>
      </c>
      <c r="G37" s="15">
        <f>+('[3]מאי'!$C$6+'[3]מאי'!$C$7)/1000000</f>
        <v>43.258638</v>
      </c>
      <c r="H37" s="13">
        <f>+('[3]מאי'!$G$6+'[3]מאי'!$G$7)/1000000</f>
        <v>2.081027</v>
      </c>
      <c r="I37" s="21">
        <f t="shared" si="1"/>
        <v>8.746355685131196</v>
      </c>
      <c r="J37" s="22">
        <f t="shared" si="1"/>
        <v>31.233823352074015</v>
      </c>
      <c r="K37" s="23">
        <f t="shared" si="1"/>
        <v>6.46621672782043</v>
      </c>
      <c r="L37" s="17">
        <f>+(F37-('[3]אפריל'!$D$6+'[3]אפריל'!$D$7))/('[3]אפריל'!$D$6+'[3]אפריל'!$D$7)*100</f>
        <v>-14.154200230149597</v>
      </c>
      <c r="M37" s="17">
        <f>+(G37*1000000-('[3]אפריל'!$C$6+'[3]אפריל'!$C$7))/('[3]אפריל'!$C$6+'[3]אפריל'!$C$7)*100</f>
        <v>-3.0389634928858817</v>
      </c>
      <c r="N37" s="183">
        <f>+(H37*1000000-('[3]אפריל'!$G$6+'[3]אפריל'!$G$7))/('[3]אפריל'!$G$6+'[3]אפריל'!$G$7)*100</f>
        <v>0.8599397853131334</v>
      </c>
    </row>
    <row r="38" spans="1:14" ht="20.25" customHeight="1">
      <c r="A38" s="226"/>
      <c r="B38" s="182" t="s">
        <v>20</v>
      </c>
      <c r="C38" s="14">
        <f>+'[2]מאי'!$D$9</f>
        <v>363</v>
      </c>
      <c r="D38" s="15">
        <f>'[2]מאי'!$C$9/1000000</f>
        <v>6.949554</v>
      </c>
      <c r="E38" s="13">
        <f>'[2]מאי'!$G$9/1000000</f>
        <v>0.152001</v>
      </c>
      <c r="F38" s="14">
        <f>+'[3]מאי'!$D$9</f>
        <v>401</v>
      </c>
      <c r="G38" s="15">
        <f>'[3]מאי'!$C$9/1000000</f>
        <v>7.573315</v>
      </c>
      <c r="H38" s="13">
        <f>'[3]מאי'!$G$9/1000000</f>
        <v>0.060826</v>
      </c>
      <c r="I38" s="21">
        <f t="shared" si="1"/>
        <v>10.46831955922865</v>
      </c>
      <c r="J38" s="22">
        <f t="shared" si="1"/>
        <v>8.975554402483958</v>
      </c>
      <c r="K38" s="23">
        <f t="shared" si="1"/>
        <v>-59.98315800553944</v>
      </c>
      <c r="L38" s="17">
        <f>+(F38-'[3]אפריל'!$D9)/'[3]אפריל'!$D9*100</f>
        <v>25.3125</v>
      </c>
      <c r="M38" s="17">
        <f>+(G38*1000000-'[3]אפריל'!$C9)/'[3]אפריל'!$C9*100</f>
        <v>32.15280228019975</v>
      </c>
      <c r="N38" s="183">
        <f>+(H38*1000000-'[3]אפריל'!$G9)/'[3]אפריל'!$G9*100</f>
        <v>-23.210160205022028</v>
      </c>
    </row>
    <row r="39" spans="1:14" ht="20.25" customHeight="1">
      <c r="A39" s="226"/>
      <c r="B39" s="182" t="s">
        <v>21</v>
      </c>
      <c r="C39" s="14">
        <f>+'[2]מאי'!$D$10</f>
        <v>8</v>
      </c>
      <c r="D39" s="38">
        <f>'[2]מאי'!$C$10/1000000</f>
        <v>0.223911</v>
      </c>
      <c r="E39" s="37">
        <f>'[2]מאי'!$G$10/1000000</f>
        <v>0.0566</v>
      </c>
      <c r="F39" s="14">
        <f>+'[3]מאי'!$D$10</f>
        <v>50</v>
      </c>
      <c r="G39" s="38">
        <f>'[3]מאי'!$C$10/1000000</f>
        <v>1.240575</v>
      </c>
      <c r="H39" s="37">
        <f>'[3]מאי'!$G$10/1000000</f>
        <v>0.330404</v>
      </c>
      <c r="I39" s="21">
        <f t="shared" si="1"/>
        <v>525</v>
      </c>
      <c r="J39" s="22">
        <f t="shared" si="1"/>
        <v>454.04826024625856</v>
      </c>
      <c r="K39" s="23">
        <f t="shared" si="1"/>
        <v>483.7526501766784</v>
      </c>
      <c r="L39" s="17">
        <f>+(F39-'[3]אפריל'!$D10)/'[3]אפריל'!$D10*100</f>
        <v>900</v>
      </c>
      <c r="M39" s="17">
        <f>+(G39*1000000-'[3]אפריל'!$C10)/'[3]אפריל'!$C10*100</f>
        <v>738.7250527340581</v>
      </c>
      <c r="N39" s="183">
        <f>+(H39*1000000-'[3]אפריל'!$G10)/'[3]אפריל'!$G10*100</f>
        <v>643.7343837929094</v>
      </c>
    </row>
    <row r="40" spans="1:14" ht="20.25" customHeight="1" thickBot="1">
      <c r="A40" s="226"/>
      <c r="B40" s="182" t="s">
        <v>14</v>
      </c>
      <c r="C40" s="14"/>
      <c r="D40" s="15">
        <f>+'[2]מאי'!$C$8/1000000</f>
        <v>37.864224</v>
      </c>
      <c r="E40" s="13">
        <f>+'[2]מאי'!$G$8/1000000</f>
        <v>27.093749</v>
      </c>
      <c r="F40" s="14"/>
      <c r="G40" s="15">
        <f>+'[3]מאי'!$C$8/1000000</f>
        <v>38.861505</v>
      </c>
      <c r="H40" s="13">
        <f>+'[3]מאי'!$G$8/1000000</f>
        <v>25.893547</v>
      </c>
      <c r="I40" s="21"/>
      <c r="J40" s="22">
        <f>+(G40-D40)/D40*100</f>
        <v>2.633834513550313</v>
      </c>
      <c r="K40" s="23">
        <f>+(H40-E40)/E40*100</f>
        <v>-4.429811466844242</v>
      </c>
      <c r="L40" s="17"/>
      <c r="M40" s="17">
        <f>+(G40*1000000-'[3]אפריל'!$C$8)/'[3]אפריל'!$C$8*100</f>
        <v>-11.315008960922128</v>
      </c>
      <c r="N40" s="183">
        <f>+(H40*1000000-'[3]אפריל'!$G$8)/'[3]אפריל'!$G$8*100</f>
        <v>-18.56761341413062</v>
      </c>
    </row>
    <row r="41" spans="1:14" ht="19.5" customHeight="1" thickBot="1">
      <c r="A41" s="227"/>
      <c r="B41" s="184" t="s">
        <v>15</v>
      </c>
      <c r="C41" s="25"/>
      <c r="D41" s="26">
        <f>SUM(D34:D40)</f>
        <v>354.9124929999999</v>
      </c>
      <c r="E41" s="27">
        <f>SUM(E34:E40)</f>
        <v>689.4299190000002</v>
      </c>
      <c r="F41" s="25"/>
      <c r="G41" s="26">
        <f>SUM(G34:G40)</f>
        <v>440.05112599999995</v>
      </c>
      <c r="H41" s="27">
        <f>SUM(H34:H40)</f>
        <v>770.149346</v>
      </c>
      <c r="I41" s="28"/>
      <c r="J41" s="29">
        <f>+(G41-D41)/D41*100</f>
        <v>23.988626683817536</v>
      </c>
      <c r="K41" s="30">
        <f>+(H41-E41)/E41*100</f>
        <v>11.70814099815704</v>
      </c>
      <c r="L41" s="28"/>
      <c r="M41" s="29">
        <f>+(G41*1000000-'[3]אפריל'!$C$21)/'[3]אפריל'!$C$21*100</f>
        <v>11.091672439333326</v>
      </c>
      <c r="N41" s="185">
        <f>+(H41*1000000-'[3]אפריל'!$G$21)/'[3]אפריל'!$G$21*100</f>
        <v>3.6571787114954764</v>
      </c>
    </row>
    <row r="42" ht="21" customHeight="1" hidden="1"/>
    <row r="43" ht="21" customHeight="1" hidden="1"/>
    <row r="44" ht="21" customHeight="1" hidden="1"/>
    <row r="45" ht="21" customHeight="1" hidden="1"/>
    <row r="46" ht="21" customHeight="1" hidden="1"/>
    <row r="47" ht="21" customHeight="1"/>
    <row r="48" spans="2:14" ht="21" customHeight="1">
      <c r="B48" s="98"/>
      <c r="C48" s="98"/>
      <c r="D48" s="98"/>
      <c r="E48" s="98"/>
      <c r="F48" s="98"/>
      <c r="G48" s="98"/>
      <c r="H48" s="98"/>
      <c r="I48" s="98"/>
      <c r="J48" s="98"/>
      <c r="K48" s="98"/>
      <c r="L48" s="98"/>
      <c r="M48" s="98"/>
      <c r="N48" s="98"/>
    </row>
    <row r="49" spans="2:14" ht="11.25" customHeight="1">
      <c r="B49" s="98"/>
      <c r="C49" s="98"/>
      <c r="D49" s="98"/>
      <c r="E49" s="98"/>
      <c r="F49" s="98"/>
      <c r="G49" s="98"/>
      <c r="H49" s="98"/>
      <c r="I49" s="98"/>
      <c r="J49" s="98"/>
      <c r="K49" s="98"/>
      <c r="L49" s="98"/>
      <c r="M49" s="98"/>
      <c r="N49" s="98"/>
    </row>
    <row r="50" spans="2:14" ht="11.25" customHeight="1">
      <c r="B50" s="98"/>
      <c r="C50" s="98"/>
      <c r="D50" s="98"/>
      <c r="E50" s="98"/>
      <c r="F50" s="98"/>
      <c r="G50" s="98"/>
      <c r="H50" s="98"/>
      <c r="I50" s="98"/>
      <c r="J50" s="98"/>
      <c r="K50" s="98"/>
      <c r="L50" s="98"/>
      <c r="M50" s="98"/>
      <c r="N50" s="98"/>
    </row>
    <row r="51" spans="2:14" ht="2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ht="11.25" customHeight="1"/>
    <row r="54" ht="11.25" customHeight="1"/>
    <row r="55" ht="14.25"/>
    <row r="56" ht="14.25"/>
    <row r="57" spans="4:14" ht="16.5" customHeight="1" thickBot="1">
      <c r="D57" s="186" t="s">
        <v>0</v>
      </c>
      <c r="E57" s="186"/>
      <c r="F57" s="186"/>
      <c r="G57" s="186"/>
      <c r="H57" s="186"/>
      <c r="I57" s="186"/>
      <c r="J57" s="186"/>
      <c r="K57" s="186"/>
      <c r="L57" s="186"/>
      <c r="M57" s="186"/>
      <c r="N57" s="186"/>
    </row>
    <row r="58" spans="1:14" ht="20.25" customHeight="1" thickBot="1">
      <c r="A58" s="328" t="s">
        <v>1</v>
      </c>
      <c r="B58" s="329"/>
      <c r="C58" s="329"/>
      <c r="D58" s="329"/>
      <c r="E58" s="329"/>
      <c r="F58" s="329"/>
      <c r="G58" s="329"/>
      <c r="H58" s="329"/>
      <c r="I58" s="329"/>
      <c r="J58" s="329"/>
      <c r="K58" s="329"/>
      <c r="L58" s="329"/>
      <c r="M58" s="329"/>
      <c r="N58" s="330"/>
    </row>
    <row r="59" spans="1:14" s="2" customFormat="1" ht="17.25" customHeight="1" thickBot="1">
      <c r="A59" s="47"/>
      <c r="B59" s="325" t="s">
        <v>23</v>
      </c>
      <c r="C59" s="327" t="s">
        <v>83</v>
      </c>
      <c r="D59" s="246"/>
      <c r="E59" s="247"/>
      <c r="F59" s="327" t="s">
        <v>84</v>
      </c>
      <c r="G59" s="246"/>
      <c r="H59" s="247"/>
      <c r="I59" s="233" t="s">
        <v>6</v>
      </c>
      <c r="J59" s="234"/>
      <c r="K59" s="235"/>
      <c r="L59" s="248"/>
      <c r="M59" s="249"/>
      <c r="N59" s="250"/>
    </row>
    <row r="60" spans="1:14" s="170" customFormat="1" ht="17.25" customHeight="1" thickBot="1">
      <c r="A60" s="187"/>
      <c r="B60" s="326"/>
      <c r="C60" s="188" t="s">
        <v>7</v>
      </c>
      <c r="D60" s="189" t="s">
        <v>8</v>
      </c>
      <c r="E60" s="190" t="s">
        <v>9</v>
      </c>
      <c r="F60" s="188" t="s">
        <v>7</v>
      </c>
      <c r="G60" s="189" t="s">
        <v>8</v>
      </c>
      <c r="H60" s="190" t="s">
        <v>9</v>
      </c>
      <c r="I60" s="191" t="s">
        <v>7</v>
      </c>
      <c r="J60" s="189" t="s">
        <v>8</v>
      </c>
      <c r="K60" s="190" t="s">
        <v>9</v>
      </c>
      <c r="L60" s="191"/>
      <c r="M60" s="189"/>
      <c r="N60" s="181"/>
    </row>
    <row r="61" spans="1:14" s="2" customFormat="1" ht="26.25" customHeight="1">
      <c r="A61" s="267" t="s">
        <v>26</v>
      </c>
      <c r="B61" s="182" t="s">
        <v>27</v>
      </c>
      <c r="C61" s="14">
        <f>+'[1]כמויות'!$J$23</f>
        <v>223892</v>
      </c>
      <c r="D61" s="56">
        <f>+'[1]ערכים'!$J$23/1000</f>
        <v>99.476</v>
      </c>
      <c r="E61" s="57"/>
      <c r="F61" s="14">
        <f>+'[1]כמויות'!$K$23</f>
        <v>215567</v>
      </c>
      <c r="G61" s="56">
        <f>+'[1]ערכים'!$K$23/1000</f>
        <v>97.476</v>
      </c>
      <c r="H61" s="57"/>
      <c r="I61" s="21">
        <f aca="true" t="shared" si="2" ref="I61:J67">+(F61-C61)/C61*100</f>
        <v>-3.7183106140460582</v>
      </c>
      <c r="J61" s="22">
        <f t="shared" si="2"/>
        <v>-2.01053520447143</v>
      </c>
      <c r="K61" s="23"/>
      <c r="L61" s="58"/>
      <c r="M61" s="58"/>
      <c r="N61" s="59"/>
    </row>
    <row r="62" spans="1:14" s="2" customFormat="1" ht="26.25" customHeight="1">
      <c r="A62" s="267"/>
      <c r="B62" s="182" t="s">
        <v>28</v>
      </c>
      <c r="C62" s="14">
        <f>+'[1]כמויות'!$P$23</f>
        <v>201067</v>
      </c>
      <c r="D62" s="56">
        <f>+'[1]ערכים'!$P$23/1000</f>
        <v>52.55</v>
      </c>
      <c r="E62" s="57"/>
      <c r="F62" s="14">
        <f>+'[1]כמויות'!$Q$23</f>
        <v>200348</v>
      </c>
      <c r="G62" s="56">
        <f>+'[1]ערכים'!$Q$23/1000</f>
        <v>53.846</v>
      </c>
      <c r="H62" s="57"/>
      <c r="I62" s="21">
        <f t="shared" si="2"/>
        <v>-0.357592245370946</v>
      </c>
      <c r="J62" s="22">
        <f t="shared" si="2"/>
        <v>2.466222645099904</v>
      </c>
      <c r="K62" s="23"/>
      <c r="L62" s="58"/>
      <c r="M62" s="58"/>
      <c r="N62" s="59"/>
    </row>
    <row r="63" spans="1:14" s="2" customFormat="1" ht="26.25" customHeight="1">
      <c r="A63" s="267"/>
      <c r="B63" s="182" t="s">
        <v>29</v>
      </c>
      <c r="C63" s="14">
        <f>+'[1]כמויות'!$S$23</f>
        <v>39480</v>
      </c>
      <c r="D63" s="56">
        <f>+'[1]ערכים'!$S$23/1000</f>
        <v>9.207</v>
      </c>
      <c r="E63" s="57"/>
      <c r="F63" s="14">
        <f>+'[1]כמויות'!$T$23</f>
        <v>27946</v>
      </c>
      <c r="G63" s="56">
        <f>+'[1]ערכים'!$T$23/1000</f>
        <v>7.058</v>
      </c>
      <c r="H63" s="57"/>
      <c r="I63" s="21">
        <f t="shared" si="2"/>
        <v>-29.214792299898683</v>
      </c>
      <c r="J63" s="22">
        <f t="shared" si="2"/>
        <v>-23.34093624416206</v>
      </c>
      <c r="K63" s="23"/>
      <c r="L63" s="58"/>
      <c r="M63" s="58"/>
      <c r="N63" s="59"/>
    </row>
    <row r="64" spans="1:14" s="2" customFormat="1" ht="26.25" customHeight="1" thickBot="1">
      <c r="A64" s="267"/>
      <c r="B64" s="182" t="s">
        <v>30</v>
      </c>
      <c r="C64" s="14">
        <f>+'[1]כמויות'!$M$23</f>
        <v>55197</v>
      </c>
      <c r="D64" s="56">
        <f>+'[1]ערכים'!$M$23/1000</f>
        <v>17.214</v>
      </c>
      <c r="E64" s="57"/>
      <c r="F64" s="14">
        <f>+'[1]כמויות'!$N$23</f>
        <v>54809</v>
      </c>
      <c r="G64" s="56">
        <f>+'[1]ערכים'!$N$23/1000</f>
        <v>18.573</v>
      </c>
      <c r="H64" s="57"/>
      <c r="I64" s="21">
        <f t="shared" si="2"/>
        <v>-0.7029367538090838</v>
      </c>
      <c r="J64" s="22">
        <f t="shared" si="2"/>
        <v>7.8947368421052735</v>
      </c>
      <c r="K64" s="23"/>
      <c r="L64" s="58"/>
      <c r="M64" s="58"/>
      <c r="N64" s="59"/>
    </row>
    <row r="65" spans="1:14" s="2" customFormat="1" ht="33.75" customHeight="1">
      <c r="A65" s="268" t="s">
        <v>33</v>
      </c>
      <c r="B65" s="176" t="s">
        <v>34</v>
      </c>
      <c r="C65" s="62">
        <f>+'[1]כמויות'!$Y$23</f>
        <v>418375</v>
      </c>
      <c r="D65" s="63">
        <f>+'[1]ערכים'!$Y$23/1000</f>
        <v>148.528</v>
      </c>
      <c r="E65" s="64"/>
      <c r="F65" s="62">
        <f>+'[1]כמויות'!$Z$23</f>
        <v>408897</v>
      </c>
      <c r="G65" s="63">
        <f>+'[1]ערכים'!$Z$23/1000</f>
        <v>144.739</v>
      </c>
      <c r="H65" s="64"/>
      <c r="I65" s="65">
        <f t="shared" si="2"/>
        <v>-2.26543172990738</v>
      </c>
      <c r="J65" s="66">
        <f t="shared" si="2"/>
        <v>-2.551034148443383</v>
      </c>
      <c r="K65" s="67"/>
      <c r="L65" s="68"/>
      <c r="M65" s="68"/>
      <c r="N65" s="69"/>
    </row>
    <row r="66" spans="1:14" s="2" customFormat="1" ht="33.75" customHeight="1" thickBot="1">
      <c r="A66" s="267"/>
      <c r="B66" s="182" t="s">
        <v>61</v>
      </c>
      <c r="C66" s="14">
        <f>+'[1]כמויות'!$V$23</f>
        <v>145270</v>
      </c>
      <c r="D66" s="56">
        <f>+'[1]ערכים'!$V$23/1000</f>
        <v>11.932</v>
      </c>
      <c r="E66" s="57"/>
      <c r="F66" s="14">
        <f>+'[1]כמויות'!$W$23</f>
        <v>115214</v>
      </c>
      <c r="G66" s="56">
        <f>+'[1]ערכים'!$W$23/1000</f>
        <v>9.789</v>
      </c>
      <c r="H66" s="57"/>
      <c r="I66" s="21">
        <f t="shared" si="2"/>
        <v>-20.68975012046534</v>
      </c>
      <c r="J66" s="22">
        <f t="shared" si="2"/>
        <v>-17.960107274555824</v>
      </c>
      <c r="K66" s="23"/>
      <c r="L66" s="58"/>
      <c r="M66" s="58"/>
      <c r="N66" s="59"/>
    </row>
    <row r="67" spans="1:14" s="132" customFormat="1" ht="27.75" customHeight="1" thickBot="1">
      <c r="A67" s="323" t="s">
        <v>37</v>
      </c>
      <c r="B67" s="324"/>
      <c r="C67" s="192">
        <f>+'[2]מאי'!$D$40/20</f>
        <v>142412</v>
      </c>
      <c r="D67" s="193">
        <f>+'[2]מאי'!$C$40/1000000</f>
        <v>81.282786</v>
      </c>
      <c r="E67" s="194">
        <f>+'[2]מאי'!$G$40/1000000</f>
        <v>1818.804362</v>
      </c>
      <c r="F67" s="192">
        <f>+'[3]מאי'!$D$40/20</f>
        <v>138989.65</v>
      </c>
      <c r="G67" s="193">
        <f>+'[3]מאי'!$C$40/1000000</f>
        <v>83.735079</v>
      </c>
      <c r="H67" s="194">
        <f>+'[3]מאי'!$G$40/1000000</f>
        <v>2103.653127</v>
      </c>
      <c r="I67" s="195">
        <f t="shared" si="2"/>
        <v>-2.403133162935712</v>
      </c>
      <c r="J67" s="196">
        <f t="shared" si="2"/>
        <v>3.0169893536867662</v>
      </c>
      <c r="K67" s="197">
        <f>+(H67-E67)/E67*100</f>
        <v>15.661319653245915</v>
      </c>
      <c r="L67" s="198"/>
      <c r="M67" s="198"/>
      <c r="N67" s="199"/>
    </row>
    <row r="68" spans="1:14" ht="21" customHeight="1" thickBot="1">
      <c r="A68" s="328" t="s">
        <v>16</v>
      </c>
      <c r="B68" s="329"/>
      <c r="C68" s="329"/>
      <c r="D68" s="329"/>
      <c r="E68" s="329"/>
      <c r="F68" s="329"/>
      <c r="G68" s="329"/>
      <c r="H68" s="329"/>
      <c r="I68" s="329"/>
      <c r="J68" s="329"/>
      <c r="K68" s="329"/>
      <c r="L68" s="329"/>
      <c r="M68" s="329"/>
      <c r="N68" s="330"/>
    </row>
    <row r="69" spans="1:14" ht="16.5" customHeight="1" thickBot="1">
      <c r="A69" s="200"/>
      <c r="B69" s="325" t="s">
        <v>23</v>
      </c>
      <c r="C69" s="256" t="s">
        <v>85</v>
      </c>
      <c r="D69" s="257"/>
      <c r="E69" s="258"/>
      <c r="F69" s="333">
        <v>41395</v>
      </c>
      <c r="G69" s="257"/>
      <c r="H69" s="258"/>
      <c r="I69" s="233" t="s">
        <v>6</v>
      </c>
      <c r="J69" s="234"/>
      <c r="K69" s="235"/>
      <c r="L69" s="248" t="s">
        <v>19</v>
      </c>
      <c r="M69" s="249"/>
      <c r="N69" s="250"/>
    </row>
    <row r="70" spans="1:14" ht="16.5" customHeight="1" thickBot="1">
      <c r="A70" s="187"/>
      <c r="B70" s="326"/>
      <c r="C70" s="188" t="s">
        <v>7</v>
      </c>
      <c r="D70" s="189" t="s">
        <v>8</v>
      </c>
      <c r="E70" s="190" t="s">
        <v>9</v>
      </c>
      <c r="F70" s="188" t="s">
        <v>7</v>
      </c>
      <c r="G70" s="189" t="s">
        <v>8</v>
      </c>
      <c r="H70" s="190" t="s">
        <v>9</v>
      </c>
      <c r="I70" s="191" t="s">
        <v>7</v>
      </c>
      <c r="J70" s="189" t="s">
        <v>8</v>
      </c>
      <c r="K70" s="190" t="s">
        <v>9</v>
      </c>
      <c r="L70" s="191" t="s">
        <v>7</v>
      </c>
      <c r="M70" s="189" t="s">
        <v>8</v>
      </c>
      <c r="N70" s="181" t="s">
        <v>9</v>
      </c>
    </row>
    <row r="71" spans="1:14" ht="25.5" customHeight="1">
      <c r="A71" s="267" t="s">
        <v>26</v>
      </c>
      <c r="B71" s="182" t="s">
        <v>27</v>
      </c>
      <c r="C71" s="14">
        <f>+'[1]כמויות'!$J$10</f>
        <v>35790</v>
      </c>
      <c r="D71" s="56">
        <f>+'[1]ערכים'!$J$10/1000</f>
        <v>16.626</v>
      </c>
      <c r="E71" s="57"/>
      <c r="F71" s="14">
        <f>+'[1]כמויות'!$K$10</f>
        <v>25153</v>
      </c>
      <c r="G71" s="56">
        <f>+'[1]ערכים'!$K$10/1000</f>
        <v>11.805</v>
      </c>
      <c r="H71" s="57"/>
      <c r="I71" s="21">
        <f aca="true" t="shared" si="3" ref="I71:J77">+(F71-C71)/C71*100</f>
        <v>-29.720592344230234</v>
      </c>
      <c r="J71" s="22">
        <f t="shared" si="3"/>
        <v>-28.99675207506316</v>
      </c>
      <c r="K71" s="23"/>
      <c r="L71" s="82">
        <f>+(F71-'[1]כמויות'!$K$9)/'[1]כמויות'!$K$9*100</f>
        <v>-22.078686493184634</v>
      </c>
      <c r="M71" s="83">
        <f>+(G71*1000-'[1]ערכים'!$K$9)/'[1]ערכים'!$K$9*100</f>
        <v>-13.345078176613082</v>
      </c>
      <c r="N71" s="84"/>
    </row>
    <row r="72" spans="1:14" ht="25.5" customHeight="1">
      <c r="A72" s="267"/>
      <c r="B72" s="182" t="s">
        <v>28</v>
      </c>
      <c r="C72" s="14">
        <f>+'[1]כמויות'!$P$10</f>
        <v>24830</v>
      </c>
      <c r="D72" s="56">
        <f>+'[1]ערכים'!$P$10/1000</f>
        <v>6.19</v>
      </c>
      <c r="E72" s="57"/>
      <c r="F72" s="14">
        <f>+'[1]כמויות'!$Q$10</f>
        <v>27843</v>
      </c>
      <c r="G72" s="56">
        <f>+'[1]ערכים'!$Q$10/1000</f>
        <v>7.636</v>
      </c>
      <c r="H72" s="57"/>
      <c r="I72" s="21">
        <f t="shared" si="3"/>
        <v>12.134514699959727</v>
      </c>
      <c r="J72" s="22">
        <f t="shared" si="3"/>
        <v>23.360258481421642</v>
      </c>
      <c r="K72" s="23"/>
      <c r="L72" s="21">
        <f>+(F72-'[1]כמויות'!$Q$9)/'[1]כמויות'!$Q$9*100</f>
        <v>-21.557965910691646</v>
      </c>
      <c r="M72" s="22">
        <f>+(G72*1000-'[1]ערכים'!$Q$9)/'[1]ערכים'!$Q$9*100</f>
        <v>-20.88686282635723</v>
      </c>
      <c r="N72" s="85"/>
    </row>
    <row r="73" spans="1:14" ht="25.5" customHeight="1">
      <c r="A73" s="267"/>
      <c r="B73" s="182" t="s">
        <v>29</v>
      </c>
      <c r="C73" s="14">
        <f>+'[1]כמויות'!$S$10</f>
        <v>1705</v>
      </c>
      <c r="D73" s="56">
        <f>+'[1]ערכים'!$S$10/1000</f>
        <v>0.462</v>
      </c>
      <c r="E73" s="57"/>
      <c r="F73" s="14">
        <f>+'[1]כמויות'!$T$10</f>
        <v>1758</v>
      </c>
      <c r="G73" s="56">
        <f>+'[1]ערכים'!$T$10/1000</f>
        <v>0.45</v>
      </c>
      <c r="H73" s="57"/>
      <c r="I73" s="21">
        <f t="shared" si="3"/>
        <v>3.1085043988269794</v>
      </c>
      <c r="J73" s="22">
        <f t="shared" si="3"/>
        <v>-2.5974025974025996</v>
      </c>
      <c r="K73" s="23"/>
      <c r="L73" s="21">
        <f>+(F73-'[1]כמויות'!$T$9)/'[1]כמויות'!$T$9*100</f>
        <v>-54.278283485045506</v>
      </c>
      <c r="M73" s="22">
        <f>+(G73*1000-'[1]ערכים'!$T$9)/'[1]ערכים'!$T$9*100</f>
        <v>-59.53237410071942</v>
      </c>
      <c r="N73" s="85"/>
    </row>
    <row r="74" spans="1:14" ht="25.5" customHeight="1" thickBot="1">
      <c r="A74" s="267"/>
      <c r="B74" s="182" t="s">
        <v>30</v>
      </c>
      <c r="C74" s="14">
        <f>+'[1]כמויות'!$M$10</f>
        <v>6235</v>
      </c>
      <c r="D74" s="56">
        <f>+'[1]ערכים'!$M$10/1000</f>
        <v>1.985</v>
      </c>
      <c r="E74" s="57"/>
      <c r="F74" s="14">
        <f>+'[1]כמויות'!$N$10</f>
        <v>6468</v>
      </c>
      <c r="G74" s="56">
        <f>+'[1]ערכים'!$N$10/1000</f>
        <v>2.043</v>
      </c>
      <c r="H74" s="57"/>
      <c r="I74" s="21">
        <f t="shared" si="3"/>
        <v>3.7369687249398558</v>
      </c>
      <c r="J74" s="22">
        <f t="shared" si="3"/>
        <v>2.9219143576826223</v>
      </c>
      <c r="K74" s="23"/>
      <c r="L74" s="86">
        <f>+(F74-'[1]כמויות'!$N$9)/'[1]כמויות'!$N$9*100</f>
        <v>-44.55207886840977</v>
      </c>
      <c r="M74" s="87">
        <f>+(G74*1000-'[1]ערכים'!$N$9)/'[1]ערכים'!$N$9*100</f>
        <v>-46.86605981794538</v>
      </c>
      <c r="N74" s="88"/>
    </row>
    <row r="75" spans="1:14" ht="34.5" customHeight="1">
      <c r="A75" s="268" t="s">
        <v>33</v>
      </c>
      <c r="B75" s="176" t="s">
        <v>34</v>
      </c>
      <c r="C75" s="62">
        <f>+'[1]כמויות'!$Y$10</f>
        <v>57085</v>
      </c>
      <c r="D75" s="63">
        <f>+'[1]ערכים'!$Y$10/1000</f>
        <v>19.645</v>
      </c>
      <c r="E75" s="64"/>
      <c r="F75" s="62">
        <f>+'[1]כמויות'!$Z$10</f>
        <v>62380</v>
      </c>
      <c r="G75" s="63">
        <f>+'[1]ערכים'!$Z$10/1000</f>
        <v>23.19</v>
      </c>
      <c r="H75" s="64"/>
      <c r="I75" s="65">
        <f t="shared" si="3"/>
        <v>9.275641587106946</v>
      </c>
      <c r="J75" s="66">
        <f t="shared" si="3"/>
        <v>18.045304148638337</v>
      </c>
      <c r="K75" s="67"/>
      <c r="L75" s="22">
        <f>+(F75-'[1]כמויות'!$Z$9)/'[1]כמויות'!$Z$9*100</f>
        <v>7.59624672278184</v>
      </c>
      <c r="M75" s="22">
        <f>+(G75*1000-'[1]ערכים'!$Z$9)/'[1]ערכים'!$Z$9*100</f>
        <v>16.008004002001</v>
      </c>
      <c r="N75" s="85"/>
    </row>
    <row r="76" spans="1:14" ht="34.5" customHeight="1" thickBot="1">
      <c r="A76" s="267"/>
      <c r="B76" s="182" t="s">
        <v>61</v>
      </c>
      <c r="C76" s="14">
        <f>+'[1]כמויות'!$V$10</f>
        <v>18455</v>
      </c>
      <c r="D76" s="56">
        <f>+'[1]ערכים'!$V$10/1000</f>
        <v>1.26</v>
      </c>
      <c r="E76" s="57"/>
      <c r="F76" s="14">
        <f>+'[1]כמויות'!$W$10</f>
        <v>13329</v>
      </c>
      <c r="G76" s="56">
        <f>+'[1]ערכים'!$W$10/1000</f>
        <v>1.488</v>
      </c>
      <c r="H76" s="57"/>
      <c r="I76" s="21">
        <f t="shared" si="3"/>
        <v>-27.775670549986454</v>
      </c>
      <c r="J76" s="22">
        <f t="shared" si="3"/>
        <v>18.095238095238095</v>
      </c>
      <c r="K76" s="23"/>
      <c r="L76" s="22">
        <f>+(F76-'[1]כמויות'!$W$9)/'[1]כמויות'!$W$9*100</f>
        <v>-28.855084067253806</v>
      </c>
      <c r="M76" s="22">
        <f>+(G76*1000-'[1]ערכים'!$W$9)/'[1]ערכים'!$W$9*100</f>
        <v>-0.8</v>
      </c>
      <c r="N76" s="85"/>
    </row>
    <row r="77" spans="1:14" ht="20.25" customHeight="1" thickBot="1">
      <c r="A77" s="323" t="s">
        <v>37</v>
      </c>
      <c r="B77" s="324"/>
      <c r="C77" s="192">
        <f>+'[2]מאי'!$D$15/20</f>
        <v>31408.2</v>
      </c>
      <c r="D77" s="193">
        <f>+'[2]מאי'!$C$15/1000000</f>
        <v>17.967695</v>
      </c>
      <c r="E77" s="194">
        <f>+'[2]מאי'!$G$15/1000000</f>
        <v>402.034424</v>
      </c>
      <c r="F77" s="192">
        <f>+'[3]מאי'!$D$15/20</f>
        <v>27351.5</v>
      </c>
      <c r="G77" s="193">
        <f>+'[3]מאי'!$C$15/1000000</f>
        <v>16.570029</v>
      </c>
      <c r="H77" s="194">
        <f>+'[3]מאי'!$G$15/1000000</f>
        <v>453.427711</v>
      </c>
      <c r="I77" s="195">
        <f t="shared" si="3"/>
        <v>-12.916053769397804</v>
      </c>
      <c r="J77" s="196">
        <f t="shared" si="3"/>
        <v>-7.778771845804358</v>
      </c>
      <c r="K77" s="197">
        <f>+(H77-E77)/E77*100</f>
        <v>12.783305093297182</v>
      </c>
      <c r="L77" s="196">
        <f>+(F77-'[3]אפריל'!$D$15/20)/('[3]אפריל'!$D$15/20)*100</f>
        <v>-3.626917446094809</v>
      </c>
      <c r="M77" s="196">
        <f>+(G77*1000000-'[3]אפריל'!$C$15)/'[3]אפריל'!$C$15*100</f>
        <v>-3.5913132957993588</v>
      </c>
      <c r="N77" s="201">
        <f>+(H77*1000000-'[3]אפריל'!$G$15)/'[3]אפריל'!$G$15*100</f>
        <v>8.182015868606518</v>
      </c>
    </row>
    <row r="78" spans="1:14" s="132" customFormat="1" ht="21" customHeight="1">
      <c r="A78" s="98"/>
      <c r="B78" s="98"/>
      <c r="C78" s="98"/>
      <c r="D78" s="98"/>
      <c r="E78" s="98"/>
      <c r="F78" s="98"/>
      <c r="G78" s="98"/>
      <c r="H78" s="98"/>
      <c r="I78" s="98"/>
      <c r="J78" s="98"/>
      <c r="K78" s="98"/>
      <c r="L78" s="98"/>
      <c r="M78" s="98"/>
      <c r="N78" s="98"/>
    </row>
    <row r="79" spans="1:14" s="132" customFormat="1" ht="39" customHeight="1">
      <c r="A79" s="98"/>
      <c r="B79" s="98"/>
      <c r="C79" s="98"/>
      <c r="D79" s="98"/>
      <c r="E79" s="98"/>
      <c r="F79" s="98"/>
      <c r="G79" s="98"/>
      <c r="H79" s="98"/>
      <c r="I79" s="98"/>
      <c r="J79" s="98"/>
      <c r="K79" s="98"/>
      <c r="L79" s="98"/>
      <c r="M79" s="98"/>
      <c r="N79" s="98"/>
    </row>
    <row r="80" spans="1:14" s="132" customFormat="1" ht="11.25" customHeight="1">
      <c r="A80" s="98"/>
      <c r="B80" s="98"/>
      <c r="C80" s="98"/>
      <c r="D80" s="98"/>
      <c r="E80" s="98"/>
      <c r="F80" s="98"/>
      <c r="G80" s="98"/>
      <c r="H80" s="98"/>
      <c r="I80" s="98"/>
      <c r="J80" s="98"/>
      <c r="K80" s="98"/>
      <c r="L80" s="98"/>
      <c r="M80" s="98"/>
      <c r="N80" s="98"/>
    </row>
    <row r="81" spans="1:14" s="132" customFormat="1" ht="20.25" customHeight="1">
      <c r="A81" s="98"/>
      <c r="B81" s="98"/>
      <c r="C81" s="98"/>
      <c r="D81" s="98"/>
      <c r="E81" s="98"/>
      <c r="F81" s="98"/>
      <c r="G81" s="98"/>
      <c r="H81" s="98"/>
      <c r="I81" s="98"/>
      <c r="J81" s="98"/>
      <c r="K81" s="98"/>
      <c r="L81" s="98"/>
      <c r="M81" s="98"/>
      <c r="N81" s="98"/>
    </row>
    <row r="82" spans="1:14" s="132" customFormat="1" ht="20.25" customHeight="1">
      <c r="A82" s="98"/>
      <c r="B82" s="98"/>
      <c r="C82" s="98"/>
      <c r="D82" s="98"/>
      <c r="E82" s="98"/>
      <c r="F82" s="98"/>
      <c r="G82" s="98"/>
      <c r="H82" s="98"/>
      <c r="I82" s="98"/>
      <c r="J82" s="98"/>
      <c r="K82" s="98"/>
      <c r="L82" s="98"/>
      <c r="M82" s="98"/>
      <c r="N82" s="98"/>
    </row>
    <row r="83" spans="1:14" s="132" customFormat="1" ht="19.5" customHeight="1">
      <c r="A83" s="98"/>
      <c r="B83" s="265" t="s">
        <v>0</v>
      </c>
      <c r="C83" s="265"/>
      <c r="D83" s="265"/>
      <c r="E83" s="265"/>
      <c r="F83" s="265"/>
      <c r="G83" s="265"/>
      <c r="H83" s="265"/>
      <c r="I83" s="265"/>
      <c r="J83" s="265"/>
      <c r="K83" s="265"/>
      <c r="L83" s="265"/>
      <c r="M83" s="265"/>
      <c r="N83" s="265"/>
    </row>
    <row r="84" spans="4:14" s="2" customFormat="1" ht="12" customHeight="1" thickBot="1">
      <c r="D84" s="202"/>
      <c r="E84" s="202"/>
      <c r="G84" s="202"/>
      <c r="H84" s="202"/>
      <c r="I84" s="202"/>
      <c r="J84" s="202"/>
      <c r="K84" s="202"/>
      <c r="L84" s="202"/>
      <c r="M84" s="202"/>
      <c r="N84" s="202"/>
    </row>
    <row r="85" spans="1:14" s="134" customFormat="1" ht="16.5" customHeight="1" thickBot="1">
      <c r="A85" s="300" t="s">
        <v>46</v>
      </c>
      <c r="B85" s="315" t="s">
        <v>23</v>
      </c>
      <c r="C85" s="317" t="s">
        <v>8</v>
      </c>
      <c r="D85" s="318"/>
      <c r="E85" s="319" t="s">
        <v>39</v>
      </c>
      <c r="F85" s="319"/>
      <c r="G85" s="320" t="s">
        <v>6</v>
      </c>
      <c r="H85" s="321"/>
      <c r="I85" s="322" t="s">
        <v>8</v>
      </c>
      <c r="J85" s="312"/>
      <c r="K85" s="311" t="s">
        <v>39</v>
      </c>
      <c r="L85" s="312"/>
      <c r="M85" s="313" t="s">
        <v>6</v>
      </c>
      <c r="N85" s="314"/>
    </row>
    <row r="86" spans="1:14" s="139" customFormat="1" ht="21" customHeight="1" thickBot="1">
      <c r="A86" s="301"/>
      <c r="B86" s="316"/>
      <c r="C86" s="136" t="s">
        <v>86</v>
      </c>
      <c r="D86" s="136" t="s">
        <v>87</v>
      </c>
      <c r="E86" s="203" t="s">
        <v>86</v>
      </c>
      <c r="F86" s="203" t="s">
        <v>87</v>
      </c>
      <c r="G86" s="137" t="s">
        <v>42</v>
      </c>
      <c r="H86" s="138" t="s">
        <v>43</v>
      </c>
      <c r="I86" s="219">
        <v>41030</v>
      </c>
      <c r="J86" s="220">
        <v>41395</v>
      </c>
      <c r="K86" s="220">
        <v>41030</v>
      </c>
      <c r="L86" s="220">
        <v>41395</v>
      </c>
      <c r="M86" s="206" t="s">
        <v>42</v>
      </c>
      <c r="N86" s="207" t="s">
        <v>43</v>
      </c>
    </row>
    <row r="87" spans="1:14" s="2" customFormat="1" ht="14.25" customHeight="1">
      <c r="A87" s="302"/>
      <c r="B87" s="208" t="s">
        <v>47</v>
      </c>
      <c r="C87" s="142">
        <f>+'[2]מאי'!$C$38/1000000</f>
        <v>302.542038</v>
      </c>
      <c r="D87" s="142">
        <f>+'[3]מאי'!$C$38/1000000</f>
        <v>306.757498</v>
      </c>
      <c r="E87" s="143">
        <f>+'[2]מאי'!$G$38/1000000</f>
        <v>171.236873</v>
      </c>
      <c r="F87" s="143">
        <f>+'[3]מאי'!$G$38/1000000</f>
        <v>168.939762</v>
      </c>
      <c r="G87" s="144">
        <f>+(D87-C87)/C87*100</f>
        <v>1.3933468644116185</v>
      </c>
      <c r="H87" s="145">
        <f>+(F87-E87)/E87*100</f>
        <v>-1.3414815160751044</v>
      </c>
      <c r="I87" s="141">
        <f>+'[2]מאי'!$C$13/1000000</f>
        <v>40.803506</v>
      </c>
      <c r="J87" s="142">
        <f>+'[3]מאי'!$C$13/1000000</f>
        <v>69.041258</v>
      </c>
      <c r="K87" s="142">
        <f>+'[2]מאי'!$G$13/1000000</f>
        <v>23.218379</v>
      </c>
      <c r="L87" s="142">
        <f>+'[3]מאי'!$G$13/1000000</f>
        <v>37.3568</v>
      </c>
      <c r="M87" s="209">
        <f>+(J87-I87)/I87*100</f>
        <v>69.20422965614769</v>
      </c>
      <c r="N87" s="210">
        <f>+(L87-K87)/K87*100</f>
        <v>60.893230315518586</v>
      </c>
    </row>
    <row r="88" spans="1:14" s="2" customFormat="1" ht="15" customHeight="1">
      <c r="A88" s="302"/>
      <c r="B88" s="208" t="s">
        <v>48</v>
      </c>
      <c r="C88" s="142">
        <f>+'[2]מאי'!$C$39/1000000</f>
        <v>44.120048</v>
      </c>
      <c r="D88" s="142">
        <f>+'[3]מאי'!$C$39/1000000</f>
        <v>48.203056</v>
      </c>
      <c r="E88" s="143">
        <f>+'[2]מאי'!$G$39/1000000</f>
        <v>177.932618</v>
      </c>
      <c r="F88" s="143">
        <f>+'[3]מאי'!$G$39/1000000</f>
        <v>242.602269</v>
      </c>
      <c r="G88" s="144">
        <f>+(D88-C88)/C88*100</f>
        <v>9.254314501199092</v>
      </c>
      <c r="H88" s="145">
        <f>+(F88-E88)/E88*100</f>
        <v>36.34502303563028</v>
      </c>
      <c r="I88" s="141">
        <f>+'[2]מאי'!$C$14/1000000</f>
        <v>9.990778</v>
      </c>
      <c r="J88" s="142">
        <f>+'[3]מאי'!$C$14/1000000</f>
        <v>11.806549</v>
      </c>
      <c r="K88" s="142">
        <f>+'[2]מאי'!$G$14/1000000</f>
        <v>39.382875</v>
      </c>
      <c r="L88" s="142">
        <f>+'[3]מאי'!$G$14/1000000</f>
        <v>67.239465</v>
      </c>
      <c r="M88" s="209">
        <f>+(J88-I88)/I88*100</f>
        <v>18.174470496692045</v>
      </c>
      <c r="N88" s="210">
        <f>+(L88-K88)/K88*100</f>
        <v>70.73274868835756</v>
      </c>
    </row>
    <row r="89" spans="1:14" s="2" customFormat="1" ht="14.25" customHeight="1" thickBot="1">
      <c r="A89" s="303"/>
      <c r="B89" s="211" t="s">
        <v>49</v>
      </c>
      <c r="C89" s="148">
        <f>+'[2]מאי'!$C$37/1000000</f>
        <v>1822.762684</v>
      </c>
      <c r="D89" s="148">
        <f>+'[3]מאי'!$C$37/1000000</f>
        <v>1389.366862</v>
      </c>
      <c r="E89" s="149">
        <f>+'[2]מאי'!$G$37/1000000</f>
        <v>789.353753</v>
      </c>
      <c r="F89" s="149">
        <f>+'[3]מאי'!$G$37/1000000</f>
        <v>674.28197</v>
      </c>
      <c r="G89" s="150">
        <f>+(D89-C89)/C89*100</f>
        <v>-23.776864964611047</v>
      </c>
      <c r="H89" s="151">
        <f>+(F89-E89)/E89*100</f>
        <v>-14.57797376178434</v>
      </c>
      <c r="I89" s="147">
        <f>+'[2]מאי'!$C$12/1000000</f>
        <v>277.056391</v>
      </c>
      <c r="J89" s="148">
        <f>+'[3]מאי'!$C$12/1000000</f>
        <v>180.830221</v>
      </c>
      <c r="K89" s="148">
        <f>+'[2]מאי'!$G$12/1000000</f>
        <v>90.954359</v>
      </c>
      <c r="L89" s="148">
        <f>+'[3]מאי'!$G$12/1000000</f>
        <v>63.58885</v>
      </c>
      <c r="M89" s="212">
        <f>+(J89-I89)/I89*100</f>
        <v>-34.73161895045403</v>
      </c>
      <c r="N89" s="213">
        <f>+(L89-K89)/K89*100</f>
        <v>-30.087078069562335</v>
      </c>
    </row>
    <row r="90" spans="9:11" ht="12" customHeight="1">
      <c r="I90" s="214"/>
      <c r="J90" s="214"/>
      <c r="K90" s="214"/>
    </row>
    <row r="91" ht="12.75" customHeight="1" hidden="1"/>
    <row r="92" spans="1:2" ht="34.5" customHeight="1" thickBot="1">
      <c r="A92" s="215"/>
      <c r="B92" s="216"/>
    </row>
    <row r="93" spans="1:12" s="5" customFormat="1" ht="18" customHeight="1" thickBot="1">
      <c r="A93" s="287" t="s">
        <v>66</v>
      </c>
      <c r="B93" s="288"/>
      <c r="C93" s="308" t="s">
        <v>88</v>
      </c>
      <c r="D93" s="309"/>
      <c r="E93" s="309"/>
      <c r="F93" s="310"/>
      <c r="G93" s="291" t="s">
        <v>89</v>
      </c>
      <c r="H93" s="292"/>
      <c r="I93" s="292"/>
      <c r="J93" s="293"/>
      <c r="K93" s="294" t="s">
        <v>52</v>
      </c>
      <c r="L93" s="295"/>
    </row>
    <row r="94" spans="1:12" s="158" customFormat="1" ht="21" customHeight="1" thickBot="1">
      <c r="A94" s="289"/>
      <c r="B94" s="290"/>
      <c r="C94" s="296">
        <v>2012</v>
      </c>
      <c r="D94" s="297"/>
      <c r="E94" s="154">
        <v>2013</v>
      </c>
      <c r="F94" s="155" t="s">
        <v>53</v>
      </c>
      <c r="G94" s="296">
        <v>2012</v>
      </c>
      <c r="H94" s="297"/>
      <c r="I94" s="154">
        <v>2013</v>
      </c>
      <c r="J94" s="155" t="s">
        <v>53</v>
      </c>
      <c r="K94" s="156" t="s">
        <v>82</v>
      </c>
      <c r="L94" s="157" t="s">
        <v>53</v>
      </c>
    </row>
    <row r="95" spans="1:12" s="5" customFormat="1" ht="22.5" customHeight="1" thickBot="1">
      <c r="A95" s="159" t="s">
        <v>55</v>
      </c>
      <c r="B95" s="160"/>
      <c r="C95" s="298">
        <v>28644</v>
      </c>
      <c r="D95" s="299"/>
      <c r="E95" s="161">
        <v>27266</v>
      </c>
      <c r="F95" s="162">
        <f>+(E95-C95)/C95*100</f>
        <v>-4.81078061723223</v>
      </c>
      <c r="G95" s="298">
        <v>5683</v>
      </c>
      <c r="H95" s="299"/>
      <c r="I95" s="161">
        <v>5443</v>
      </c>
      <c r="J95" s="162">
        <f>+(I95-G95)/G95*100</f>
        <v>-4.223121590709133</v>
      </c>
      <c r="K95" s="163">
        <v>5820</v>
      </c>
      <c r="L95" s="164">
        <f>+(I95-K95)/K95*100</f>
        <v>-6.477663230240551</v>
      </c>
    </row>
    <row r="96" spans="2:14" s="4" customFormat="1" ht="14.25">
      <c r="B96" s="5"/>
      <c r="D96" s="131"/>
      <c r="E96" s="131"/>
      <c r="G96" s="131"/>
      <c r="H96" s="131"/>
      <c r="I96" s="131"/>
      <c r="J96" s="131"/>
      <c r="K96" s="131"/>
      <c r="L96" s="131"/>
      <c r="M96" s="131"/>
      <c r="N96" s="131"/>
    </row>
  </sheetData>
  <sheetProtection/>
  <mergeCells count="49">
    <mergeCell ref="C95:D95"/>
    <mergeCell ref="G95:H95"/>
    <mergeCell ref="K85:L85"/>
    <mergeCell ref="M85:N85"/>
    <mergeCell ref="G85:H85"/>
    <mergeCell ref="I85:J85"/>
    <mergeCell ref="A75:A76"/>
    <mergeCell ref="A77:B77"/>
    <mergeCell ref="B83:N83"/>
    <mergeCell ref="A93:B94"/>
    <mergeCell ref="C93:F93"/>
    <mergeCell ref="G93:J93"/>
    <mergeCell ref="K93:L93"/>
    <mergeCell ref="C94:D94"/>
    <mergeCell ref="G94:H94"/>
    <mergeCell ref="I69:K69"/>
    <mergeCell ref="A61:A64"/>
    <mergeCell ref="A65:A66"/>
    <mergeCell ref="A67:B67"/>
    <mergeCell ref="A68:N68"/>
    <mergeCell ref="A85:A89"/>
    <mergeCell ref="B85:B86"/>
    <mergeCell ref="C85:D85"/>
    <mergeCell ref="E85:F85"/>
    <mergeCell ref="A71:A74"/>
    <mergeCell ref="L69:N69"/>
    <mergeCell ref="A58:N58"/>
    <mergeCell ref="B59:B60"/>
    <mergeCell ref="C59:E59"/>
    <mergeCell ref="F59:H59"/>
    <mergeCell ref="I59:K59"/>
    <mergeCell ref="L59:N59"/>
    <mergeCell ref="B69:B70"/>
    <mergeCell ref="C69:E69"/>
    <mergeCell ref="F69:H69"/>
    <mergeCell ref="L21:N21"/>
    <mergeCell ref="B31:N31"/>
    <mergeCell ref="B32:B33"/>
    <mergeCell ref="C32:E32"/>
    <mergeCell ref="F32:H32"/>
    <mergeCell ref="I32:K32"/>
    <mergeCell ref="L32:N32"/>
    <mergeCell ref="A18:K18"/>
    <mergeCell ref="A20:A41"/>
    <mergeCell ref="B20:K20"/>
    <mergeCell ref="B21:B22"/>
    <mergeCell ref="C21:E21"/>
    <mergeCell ref="F21:H21"/>
    <mergeCell ref="I21:K2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7:N95"/>
  <sheetViews>
    <sheetView rightToLeft="1" zoomScalePageLayoutView="0" workbookViewId="0" topLeftCell="A1">
      <selection activeCell="F33" sqref="F3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7" customHeight="1"/>
    <row r="3" ht="27" customHeight="1"/>
    <row r="4" ht="27" customHeight="1"/>
    <row r="5" ht="27" customHeight="1"/>
    <row r="6" ht="27" customHeight="1"/>
    <row r="7" ht="27" customHeight="1"/>
    <row r="8" ht="27" customHeight="1"/>
    <row r="9" ht="27" customHeight="1"/>
    <row r="10" ht="27" customHeight="1"/>
    <row r="11" ht="27" customHeight="1"/>
    <row r="12" ht="27" customHeight="1"/>
    <row r="13" ht="27" customHeight="1"/>
    <row r="14" ht="1.5" customHeight="1"/>
    <row r="15" ht="24" customHeight="1"/>
    <row r="16" ht="18.75" customHeight="1"/>
    <row r="17" spans="1:11" ht="12.75" customHeight="1" thickBot="1">
      <c r="A17" s="221" t="s">
        <v>0</v>
      </c>
      <c r="B17" s="221"/>
      <c r="C17" s="221"/>
      <c r="D17" s="221"/>
      <c r="E17" s="221"/>
      <c r="F17" s="221"/>
      <c r="G17" s="221"/>
      <c r="H17" s="221"/>
      <c r="I17" s="221"/>
      <c r="J17" s="221"/>
      <c r="K17" s="221"/>
    </row>
    <row r="18" ht="13.5" customHeight="1" hidden="1"/>
    <row r="19" spans="1:11" ht="20.25" customHeight="1" thickBot="1">
      <c r="A19" s="225" t="s">
        <v>56</v>
      </c>
      <c r="B19" s="239" t="s">
        <v>57</v>
      </c>
      <c r="C19" s="240"/>
      <c r="D19" s="240"/>
      <c r="E19" s="240"/>
      <c r="F19" s="240"/>
      <c r="G19" s="240"/>
      <c r="H19" s="240"/>
      <c r="I19" s="240"/>
      <c r="J19" s="240"/>
      <c r="K19" s="240"/>
    </row>
    <row r="20" spans="1:14" s="2" customFormat="1" ht="19.5" customHeight="1" thickBot="1">
      <c r="A20" s="226" t="s">
        <v>2</v>
      </c>
      <c r="B20" s="334" t="s">
        <v>3</v>
      </c>
      <c r="C20" s="336" t="s">
        <v>90</v>
      </c>
      <c r="D20" s="337"/>
      <c r="E20" s="338"/>
      <c r="F20" s="336" t="s">
        <v>91</v>
      </c>
      <c r="G20" s="337"/>
      <c r="H20" s="338"/>
      <c r="I20" s="339" t="s">
        <v>6</v>
      </c>
      <c r="J20" s="340"/>
      <c r="K20" s="341"/>
      <c r="L20" s="331"/>
      <c r="M20" s="331"/>
      <c r="N20" s="331"/>
    </row>
    <row r="21" spans="1:14" s="170" customFormat="1" ht="21" customHeight="1" thickBot="1">
      <c r="A21" s="226"/>
      <c r="B21" s="335"/>
      <c r="C21" s="165" t="s">
        <v>7</v>
      </c>
      <c r="D21" s="166" t="s">
        <v>8</v>
      </c>
      <c r="E21" s="167" t="s">
        <v>9</v>
      </c>
      <c r="F21" s="165" t="s">
        <v>7</v>
      </c>
      <c r="G21" s="166" t="s">
        <v>8</v>
      </c>
      <c r="H21" s="167" t="s">
        <v>9</v>
      </c>
      <c r="I21" s="168" t="s">
        <v>7</v>
      </c>
      <c r="J21" s="166" t="s">
        <v>8</v>
      </c>
      <c r="K21" s="169" t="s">
        <v>9</v>
      </c>
      <c r="L21" s="10"/>
      <c r="M21" s="10"/>
      <c r="N21" s="10"/>
    </row>
    <row r="22" spans="1:14" s="2" customFormat="1" ht="18.75" customHeight="1">
      <c r="A22" s="226"/>
      <c r="B22" s="171" t="s">
        <v>10</v>
      </c>
      <c r="C22" s="14">
        <f>'[4]יוני'!$D$28</f>
        <v>108214</v>
      </c>
      <c r="D22" s="15">
        <f>'[4]יוני'!$C$28/1000000</f>
        <v>1567.537019</v>
      </c>
      <c r="E22" s="13">
        <f>'[4]יוני'!$G$28/1000000</f>
        <v>3684.495696</v>
      </c>
      <c r="F22" s="14">
        <f>'[3]יוני'!$D$28</f>
        <v>117985</v>
      </c>
      <c r="G22" s="15">
        <f>'[3]יוני'!$C$28/1000000</f>
        <v>1696.70913</v>
      </c>
      <c r="H22" s="13">
        <f>'[3]יוני'!$G$28/1000000</f>
        <v>3683.666752</v>
      </c>
      <c r="I22" s="16">
        <f aca="true" t="shared" si="0" ref="I22:K27">+(F22-C22)/C22*100</f>
        <v>9.029330770510285</v>
      </c>
      <c r="J22" s="17">
        <f t="shared" si="0"/>
        <v>8.240450428558578</v>
      </c>
      <c r="K22" s="172">
        <f t="shared" si="0"/>
        <v>-0.022498167141294035</v>
      </c>
      <c r="L22" s="19"/>
      <c r="M22" s="19"/>
      <c r="N22" s="19"/>
    </row>
    <row r="23" spans="1:14" s="2" customFormat="1" ht="18.75" customHeight="1">
      <c r="A23" s="226"/>
      <c r="B23" s="171" t="s">
        <v>11</v>
      </c>
      <c r="C23" s="14">
        <f>'[4]יוני'!$D$29</f>
        <v>3331</v>
      </c>
      <c r="D23" s="15">
        <f>'[4]יוני'!$C$29/1000000</f>
        <v>58.75665</v>
      </c>
      <c r="E23" s="13">
        <f>'[4]יוני'!$G$29/1000000</f>
        <v>161.488785</v>
      </c>
      <c r="F23" s="14">
        <f>'[3]יוני'!$D$29</f>
        <v>3732</v>
      </c>
      <c r="G23" s="15">
        <f>'[3]יוני'!$C$29/1000000</f>
        <v>69.050611</v>
      </c>
      <c r="H23" s="13">
        <f>'[3]יוני'!$G$29/1000000</f>
        <v>187.985821</v>
      </c>
      <c r="I23" s="16">
        <f t="shared" si="0"/>
        <v>12.03842689882918</v>
      </c>
      <c r="J23" s="17">
        <f t="shared" si="0"/>
        <v>17.51965266910214</v>
      </c>
      <c r="K23" s="172">
        <f t="shared" si="0"/>
        <v>16.407972850870095</v>
      </c>
      <c r="L23" s="19"/>
      <c r="M23" s="19"/>
      <c r="N23" s="19"/>
    </row>
    <row r="24" spans="1:14" s="2" customFormat="1" ht="18.75" customHeight="1">
      <c r="A24" s="226"/>
      <c r="B24" s="171" t="s">
        <v>12</v>
      </c>
      <c r="C24" s="14">
        <f>'[4]יוני'!$D$30</f>
        <v>10030</v>
      </c>
      <c r="D24" s="15">
        <f>'[4]יוני'!$C$30/1000000</f>
        <v>21.352416</v>
      </c>
      <c r="E24" s="13">
        <f>'[4]יוני'!$G$30/1000000</f>
        <v>37.671565</v>
      </c>
      <c r="F24" s="14">
        <f>'[3]יוני'!$D$30</f>
        <v>17192</v>
      </c>
      <c r="G24" s="15">
        <f>'[3]יוני'!$C$30/1000000</f>
        <v>29.316379</v>
      </c>
      <c r="H24" s="13">
        <f>'[3]יוני'!$G$30/1000000</f>
        <v>43.982592</v>
      </c>
      <c r="I24" s="21">
        <f t="shared" si="0"/>
        <v>71.40578265204387</v>
      </c>
      <c r="J24" s="22">
        <f t="shared" si="0"/>
        <v>37.297713757543875</v>
      </c>
      <c r="K24" s="173">
        <f t="shared" si="0"/>
        <v>16.75276033793657</v>
      </c>
      <c r="L24" s="19"/>
      <c r="M24" s="19"/>
      <c r="N24" s="19"/>
    </row>
    <row r="25" spans="1:14" s="2" customFormat="1" ht="18.75" customHeight="1">
      <c r="A25" s="226"/>
      <c r="B25" s="171" t="s">
        <v>13</v>
      </c>
      <c r="C25" s="14">
        <f>'[4]יוני'!$D$31+'[4]יוני'!$D$32</f>
        <v>3415</v>
      </c>
      <c r="D25" s="15">
        <f>('[4]יוני'!$C$31+'[4]יוני'!$C$32)/1000000</f>
        <v>176.954111</v>
      </c>
      <c r="E25" s="13">
        <f>('[4]יוני'!$G$31+'[4]יוני'!$G$32)/1000000</f>
        <v>8.777475</v>
      </c>
      <c r="F25" s="14">
        <f>'[3]יוני'!$D$31+'[3]יוני'!$D$32</f>
        <v>3822</v>
      </c>
      <c r="G25" s="15">
        <f>('[3]יוני'!$C$31+'[3]יוני'!$C$32)/1000000</f>
        <v>204.632869</v>
      </c>
      <c r="H25" s="13">
        <f>('[3]יוני'!$G$31+'[3]יוני'!$G$32)/1000000</f>
        <v>10.527761</v>
      </c>
      <c r="I25" s="21">
        <f t="shared" si="0"/>
        <v>11.91800878477306</v>
      </c>
      <c r="J25" s="22">
        <f t="shared" si="0"/>
        <v>15.641771668136032</v>
      </c>
      <c r="K25" s="173">
        <f t="shared" si="0"/>
        <v>19.940654914995473</v>
      </c>
      <c r="L25" s="19"/>
      <c r="M25" s="19"/>
      <c r="N25" s="19"/>
    </row>
    <row r="26" spans="1:14" s="2" customFormat="1" ht="18.75" customHeight="1">
      <c r="A26" s="226"/>
      <c r="B26" s="171" t="s">
        <v>20</v>
      </c>
      <c r="C26" s="14">
        <f>'[4]יוני'!$D$34</f>
        <v>655</v>
      </c>
      <c r="D26" s="15">
        <f>'[4]יוני'!$C$34/1000000</f>
        <v>12.035063</v>
      </c>
      <c r="E26" s="13">
        <f>'[4]יוני'!$G$34/1000000</f>
        <v>0.242604</v>
      </c>
      <c r="F26" s="14">
        <f>'[3]יוני'!$D$34</f>
        <v>724</v>
      </c>
      <c r="G26" s="15">
        <f>'[3]יוני'!$C$34/1000000</f>
        <v>13.903634</v>
      </c>
      <c r="H26" s="13">
        <f>'[3]יוני'!$G$34/1000000</f>
        <v>0.150583</v>
      </c>
      <c r="I26" s="21">
        <f t="shared" si="0"/>
        <v>10.534351145038167</v>
      </c>
      <c r="J26" s="22">
        <f t="shared" si="0"/>
        <v>15.526059149004881</v>
      </c>
      <c r="K26" s="173">
        <f t="shared" si="0"/>
        <v>-37.93053700680945</v>
      </c>
      <c r="L26" s="19"/>
      <c r="M26" s="19"/>
      <c r="N26" s="19"/>
    </row>
    <row r="27" spans="1:14" s="2" customFormat="1" ht="18.75" customHeight="1">
      <c r="A27" s="226"/>
      <c r="B27" s="171" t="s">
        <v>21</v>
      </c>
      <c r="C27" s="14">
        <f>'[4]יוני'!$D$35</f>
        <v>16</v>
      </c>
      <c r="D27" s="38">
        <f>'[4]יוני'!$C$35/1000000</f>
        <v>0.480724</v>
      </c>
      <c r="E27" s="37">
        <f>'[4]יוני'!$G$35/1000000</f>
        <v>0.143211</v>
      </c>
      <c r="F27" s="14">
        <f>'[3]יוני'!$D$35</f>
        <v>14</v>
      </c>
      <c r="G27" s="38">
        <f>'[3]יוני'!$C$35/1000000</f>
        <v>0.366945</v>
      </c>
      <c r="H27" s="37">
        <f>'[3]יוני'!$G$35/1000000</f>
        <v>0.080842</v>
      </c>
      <c r="I27" s="21">
        <f t="shared" si="0"/>
        <v>-12.5</v>
      </c>
      <c r="J27" s="22">
        <f t="shared" si="0"/>
        <v>-23.668258709779412</v>
      </c>
      <c r="K27" s="173">
        <f t="shared" si="0"/>
        <v>-43.55042559579921</v>
      </c>
      <c r="L27" s="19"/>
      <c r="M27" s="19"/>
      <c r="N27" s="19"/>
    </row>
    <row r="28" spans="1:14" s="2" customFormat="1" ht="18.75" customHeight="1" thickBot="1">
      <c r="A28" s="226"/>
      <c r="B28" s="171" t="s">
        <v>14</v>
      </c>
      <c r="C28" s="14"/>
      <c r="D28" s="15">
        <f>'[4]יוני'!$C$33/1000000</f>
        <v>226.033909</v>
      </c>
      <c r="E28" s="13">
        <f>'[4]יוני'!$G$33/1000000</f>
        <v>161.521196</v>
      </c>
      <c r="F28" s="14"/>
      <c r="G28" s="15">
        <f>'[3]יוני'!$C$33/1000000</f>
        <v>230.776081</v>
      </c>
      <c r="H28" s="13">
        <f>'[3]יוני'!$G$33/1000000</f>
        <v>162.56347</v>
      </c>
      <c r="I28" s="21"/>
      <c r="J28" s="22">
        <f>+(G28-D28)/D28*100</f>
        <v>2.0979914124300754</v>
      </c>
      <c r="K28" s="173">
        <f>+(H28-E28)/E28*100</f>
        <v>0.6452862075142088</v>
      </c>
      <c r="L28" s="19"/>
      <c r="M28" s="19"/>
      <c r="N28" s="19"/>
    </row>
    <row r="29" spans="1:14" s="132" customFormat="1" ht="18.75" customHeight="1" thickBot="1">
      <c r="A29" s="226"/>
      <c r="B29" s="174" t="s">
        <v>15</v>
      </c>
      <c r="C29" s="175"/>
      <c r="D29" s="176">
        <f>SUM(D22:D28)</f>
        <v>2063.1498920000004</v>
      </c>
      <c r="E29" s="177">
        <f>SUM(E22:E28)</f>
        <v>4054.340532</v>
      </c>
      <c r="F29" s="175"/>
      <c r="G29" s="176">
        <f>SUM(G22:G28)</f>
        <v>2244.755649</v>
      </c>
      <c r="H29" s="177">
        <f>SUM(H22:H28)</f>
        <v>4088.957821</v>
      </c>
      <c r="I29" s="178"/>
      <c r="J29" s="178">
        <f>+(G29-D29)/D29*100</f>
        <v>8.802353997845143</v>
      </c>
      <c r="K29" s="179">
        <f>+(H29-E29)/E29*100</f>
        <v>0.8538327929480345</v>
      </c>
      <c r="L29" s="180"/>
      <c r="M29" s="180"/>
      <c r="N29" s="180"/>
    </row>
    <row r="30" spans="1:14" ht="23.25" customHeight="1" thickBot="1">
      <c r="A30" s="226"/>
      <c r="B30" s="239" t="s">
        <v>16</v>
      </c>
      <c r="C30" s="240"/>
      <c r="D30" s="240"/>
      <c r="E30" s="240"/>
      <c r="F30" s="240"/>
      <c r="G30" s="240"/>
      <c r="H30" s="240"/>
      <c r="I30" s="240"/>
      <c r="J30" s="240"/>
      <c r="K30" s="240"/>
      <c r="L30" s="240"/>
      <c r="M30" s="240"/>
      <c r="N30" s="241"/>
    </row>
    <row r="31" spans="1:14" ht="16.5" customHeight="1" thickBot="1">
      <c r="A31" s="226"/>
      <c r="B31" s="332" t="s">
        <v>3</v>
      </c>
      <c r="C31" s="256" t="s">
        <v>92</v>
      </c>
      <c r="D31" s="257"/>
      <c r="E31" s="258"/>
      <c r="F31" s="256" t="s">
        <v>93</v>
      </c>
      <c r="G31" s="257"/>
      <c r="H31" s="258"/>
      <c r="I31" s="259" t="s">
        <v>6</v>
      </c>
      <c r="J31" s="260"/>
      <c r="K31" s="261"/>
      <c r="L31" s="262" t="s">
        <v>19</v>
      </c>
      <c r="M31" s="263"/>
      <c r="N31" s="264"/>
    </row>
    <row r="32" spans="1:14" ht="15.75" customHeight="1" thickBot="1">
      <c r="A32" s="226"/>
      <c r="B32" s="332"/>
      <c r="C32" s="165" t="s">
        <v>7</v>
      </c>
      <c r="D32" s="166" t="s">
        <v>8</v>
      </c>
      <c r="E32" s="167" t="s">
        <v>9</v>
      </c>
      <c r="F32" s="165" t="s">
        <v>7</v>
      </c>
      <c r="G32" s="166" t="s">
        <v>8</v>
      </c>
      <c r="H32" s="167" t="s">
        <v>9</v>
      </c>
      <c r="I32" s="168" t="s">
        <v>7</v>
      </c>
      <c r="J32" s="166" t="s">
        <v>8</v>
      </c>
      <c r="K32" s="167" t="s">
        <v>9</v>
      </c>
      <c r="L32" s="168" t="s">
        <v>7</v>
      </c>
      <c r="M32" s="166" t="s">
        <v>8</v>
      </c>
      <c r="N32" s="181" t="s">
        <v>9</v>
      </c>
    </row>
    <row r="33" spans="1:14" ht="20.25" customHeight="1">
      <c r="A33" s="226"/>
      <c r="B33" s="182" t="s">
        <v>10</v>
      </c>
      <c r="C33" s="14">
        <f>+'[4]יוני'!$D$3</f>
        <v>19684</v>
      </c>
      <c r="D33" s="15">
        <f>+'[4]יוני'!$C$3/1000000</f>
        <v>280.065409</v>
      </c>
      <c r="E33" s="13">
        <f>+'[4]יוני'!$G$3/1000000</f>
        <v>660.718055</v>
      </c>
      <c r="F33" s="14">
        <f>+'[3]יוני'!$D$3</f>
        <v>12368</v>
      </c>
      <c r="G33" s="15">
        <f>+'[3]יוני'!$C$3/1000000</f>
        <v>180.28578</v>
      </c>
      <c r="H33" s="13">
        <f>+'[3]יוני'!$G$3/1000000</f>
        <v>389.817499</v>
      </c>
      <c r="I33" s="17">
        <f aca="true" t="shared" si="1" ref="I33:K38">+(F33-C33)/C33*100</f>
        <v>-37.16724243040033</v>
      </c>
      <c r="J33" s="17">
        <f t="shared" si="1"/>
        <v>-35.62725913074114</v>
      </c>
      <c r="K33" s="18">
        <f t="shared" si="1"/>
        <v>-41.00093132765988</v>
      </c>
      <c r="L33" s="17">
        <f>+(F33-'[3]מאי'!$D3)/'[3]מאי'!$D3*100</f>
        <v>-46.26813797897298</v>
      </c>
      <c r="M33" s="17">
        <f>+(G33*1000000-'[3]מאי'!$C3)/'[3]מאי'!$C3*100</f>
        <v>-45.465773577049426</v>
      </c>
      <c r="N33" s="183">
        <f>+(H33*1000000-'[3]מאי'!$G3)/'[3]מאי'!$G3*100</f>
        <v>-44.272675385792574</v>
      </c>
    </row>
    <row r="34" spans="1:14" ht="20.25" customHeight="1">
      <c r="A34" s="226"/>
      <c r="B34" s="182" t="s">
        <v>11</v>
      </c>
      <c r="C34" s="14">
        <f>+'[4]יוני'!$D$4</f>
        <v>541</v>
      </c>
      <c r="D34" s="15">
        <f>+'[4]יוני'!$C$4/1000000</f>
        <v>10.917533</v>
      </c>
      <c r="E34" s="13">
        <f>+'[4]יוני'!$G$4/1000000</f>
        <v>31.377008</v>
      </c>
      <c r="F34" s="14">
        <f>+'[3]יוני'!$D$4</f>
        <v>485</v>
      </c>
      <c r="G34" s="15">
        <f>+'[3]יוני'!$C$4/1000000</f>
        <v>8.91793</v>
      </c>
      <c r="H34" s="13">
        <f>+'[3]יוני'!$G$4/1000000</f>
        <v>23.800939</v>
      </c>
      <c r="I34" s="17">
        <f t="shared" si="1"/>
        <v>-10.35120147874307</v>
      </c>
      <c r="J34" s="17">
        <f t="shared" si="1"/>
        <v>-18.315520548460906</v>
      </c>
      <c r="K34" s="18">
        <f t="shared" si="1"/>
        <v>-24.145288167692726</v>
      </c>
      <c r="L34" s="17">
        <f>+(F34-'[3]מאי'!$D4)/'[3]מאי'!$D4*100</f>
        <v>-23.501577287066247</v>
      </c>
      <c r="M34" s="17">
        <f>+(G34*1000000-'[3]מאי'!$C4)/'[3]מאי'!$C4*100</f>
        <v>-24.39450912296179</v>
      </c>
      <c r="N34" s="183">
        <f>+(H34*1000000-'[3]מאי'!$G4)/'[3]מאי'!$G4*100</f>
        <v>-26.29103665925508</v>
      </c>
    </row>
    <row r="35" spans="1:14" ht="20.25" customHeight="1">
      <c r="A35" s="226"/>
      <c r="B35" s="182" t="s">
        <v>12</v>
      </c>
      <c r="C35" s="14">
        <f>+'[4]יוני'!$D$5</f>
        <v>2221</v>
      </c>
      <c r="D35" s="15">
        <f>+'[4]יוני'!$C$5/1000000</f>
        <v>4.647526</v>
      </c>
      <c r="E35" s="13">
        <f>+'[4]יוני'!$G$5/1000000</f>
        <v>8.143925</v>
      </c>
      <c r="F35" s="14">
        <f>+'[3]יוני'!$D$5</f>
        <v>2670</v>
      </c>
      <c r="G35" s="15">
        <f>+'[3]יוני'!$C$5/1000000</f>
        <v>5.060956</v>
      </c>
      <c r="H35" s="13">
        <f>+'[3]יוני'!$G$5/1000000</f>
        <v>7.288154</v>
      </c>
      <c r="I35" s="21">
        <f t="shared" si="1"/>
        <v>20.216118865375957</v>
      </c>
      <c r="J35" s="22">
        <f t="shared" si="1"/>
        <v>8.8957006372853</v>
      </c>
      <c r="K35" s="23">
        <f t="shared" si="1"/>
        <v>-10.50809038639231</v>
      </c>
      <c r="L35" s="17">
        <f>+(F35-'[3]מאי'!$D5)/'[3]מאי'!$D5*100</f>
        <v>-36.564504632929435</v>
      </c>
      <c r="M35" s="17">
        <f>+(G35*1000000-'[3]מאי'!$C5)/'[3]מאי'!$C5*100</f>
        <v>-24.797422316740974</v>
      </c>
      <c r="N35" s="183">
        <f>+(H35*1000000-'[3]מאי'!$G5)/'[3]מאי'!$G5*100</f>
        <v>-27.00449942450153</v>
      </c>
    </row>
    <row r="36" spans="1:14" ht="20.25" customHeight="1">
      <c r="A36" s="226"/>
      <c r="B36" s="182" t="s">
        <v>13</v>
      </c>
      <c r="C36" s="14">
        <f>+'[4]יוני'!$D$6+'[4]יוני'!$D$7</f>
        <v>574</v>
      </c>
      <c r="D36" s="15">
        <f>+('[4]יוני'!$C$6+'[4]יוני'!$C$7)/1000000</f>
        <v>28.950017</v>
      </c>
      <c r="E36" s="13">
        <f>+('[4]יוני'!$G$6+'[4]יוני'!$G$7)/1000000</f>
        <v>1.488627</v>
      </c>
      <c r="F36" s="14">
        <f>+'[3]יוני'!$D$6+'[3]יוני'!$D$7</f>
        <v>698</v>
      </c>
      <c r="G36" s="15">
        <f>+('[3]יוני'!$C$6+'[3]יוני'!$C$7)/1000000</f>
        <v>36.731563</v>
      </c>
      <c r="H36" s="13">
        <f>+('[3]יוני'!$G$6+'[3]יוני'!$G$7)/1000000</f>
        <v>2.124164</v>
      </c>
      <c r="I36" s="21">
        <f t="shared" si="1"/>
        <v>21.602787456445995</v>
      </c>
      <c r="J36" s="22">
        <f t="shared" si="1"/>
        <v>26.87924501046062</v>
      </c>
      <c r="K36" s="23">
        <f t="shared" si="1"/>
        <v>42.69283037322311</v>
      </c>
      <c r="L36" s="17">
        <f>+(F36-('[3]מאי'!$D$6+'[3]מאי'!$D$7))/('[3]מאי'!$D$6+'[3]מאי'!$D$7)*100</f>
        <v>-6.434316353887399</v>
      </c>
      <c r="M36" s="17">
        <f>+(G36*1000000-('[3]מאי'!$C$6+'[3]מאי'!$C$7))/('[3]מאי'!$C$6+'[3]מאי'!$C$7)*100</f>
        <v>-15.088489378699348</v>
      </c>
      <c r="N36" s="183">
        <f>+(H36*1000000-('[3]מאי'!$G$6+'[3]מאי'!$G$7))/('[3]מאי'!$G$6+'[3]מאי'!$G$7)*100</f>
        <v>2.0728707508360054</v>
      </c>
    </row>
    <row r="37" spans="1:14" ht="20.25" customHeight="1">
      <c r="A37" s="226"/>
      <c r="B37" s="182" t="s">
        <v>20</v>
      </c>
      <c r="C37" s="14">
        <f>+'[4]יוני'!$D$9</f>
        <v>356</v>
      </c>
      <c r="D37" s="15">
        <f>'[4]יוני'!$C$9/1000000</f>
        <v>6.585473</v>
      </c>
      <c r="E37" s="13">
        <f>'[4]יוני'!$G$9/1000000</f>
        <v>0.165322</v>
      </c>
      <c r="F37" s="14">
        <f>+'[3]יוני'!$D$9</f>
        <v>313</v>
      </c>
      <c r="G37" s="15">
        <f>'[3]יוני'!$C$9/1000000</f>
        <v>6.429489</v>
      </c>
      <c r="H37" s="13">
        <f>'[3]יוני'!$G$9/1000000</f>
        <v>0.076909</v>
      </c>
      <c r="I37" s="21">
        <f t="shared" si="1"/>
        <v>-12.07865168539326</v>
      </c>
      <c r="J37" s="22">
        <f t="shared" si="1"/>
        <v>-2.368607387806466</v>
      </c>
      <c r="K37" s="23">
        <f t="shared" si="1"/>
        <v>-53.47927075646314</v>
      </c>
      <c r="L37" s="17">
        <f>+(F37-'[3]מאי'!$D9)/'[3]מאי'!$D9*100</f>
        <v>-21.94513715710723</v>
      </c>
      <c r="M37" s="17">
        <f>+(G37*1000000-'[3]מאי'!$C9)/'[3]מאי'!$C9*100</f>
        <v>-15.103372829467677</v>
      </c>
      <c r="N37" s="183">
        <f>+(H37*1000000-'[3]מאי'!$G9)/'[3]מאי'!$G9*100</f>
        <v>26.44099562687009</v>
      </c>
    </row>
    <row r="38" spans="1:14" ht="20.25" customHeight="1">
      <c r="A38" s="226"/>
      <c r="B38" s="182" t="s">
        <v>21</v>
      </c>
      <c r="C38" s="14">
        <f>+'[4]יוני'!$D$10</f>
        <v>5</v>
      </c>
      <c r="D38" s="38">
        <f>'[4]יוני'!$C$10/1000000</f>
        <v>0.163975</v>
      </c>
      <c r="E38" s="37">
        <f>'[4]יוני'!$G$10/1000000</f>
        <v>0.043885</v>
      </c>
      <c r="F38" s="14">
        <f>+'[3]יוני'!$D$10</f>
        <v>11</v>
      </c>
      <c r="G38" s="38">
        <f>'[3]יוני'!$C$10/1000000</f>
        <v>0.280358</v>
      </c>
      <c r="H38" s="37">
        <f>'[3]יוני'!$G$10/1000000</f>
        <v>0.057036</v>
      </c>
      <c r="I38" s="21">
        <f t="shared" si="1"/>
        <v>120</v>
      </c>
      <c r="J38" s="22">
        <f t="shared" si="1"/>
        <v>70.97606342430247</v>
      </c>
      <c r="K38" s="23">
        <f t="shared" si="1"/>
        <v>29.96695909764157</v>
      </c>
      <c r="L38" s="17">
        <f>+(F38-'[3]מאי'!$D10)/'[3]מאי'!$D10*100</f>
        <v>-78</v>
      </c>
      <c r="M38" s="17">
        <f>+(G38*1000000-'[3]מאי'!$C10)/'[3]מאי'!$C10*100</f>
        <v>-77.40096326300304</v>
      </c>
      <c r="N38" s="183">
        <f>+(H38*1000000-'[3]מאי'!$G10)/'[3]מאי'!$G10*100</f>
        <v>-82.73749712473216</v>
      </c>
    </row>
    <row r="39" spans="1:14" ht="20.25" customHeight="1" thickBot="1">
      <c r="A39" s="226"/>
      <c r="B39" s="182" t="s">
        <v>14</v>
      </c>
      <c r="C39" s="14"/>
      <c r="D39" s="15">
        <f>+'[4]יוני'!$C$8/1000000</f>
        <v>35.508378</v>
      </c>
      <c r="E39" s="13">
        <f>+'[4]יוני'!$G$8/1000000</f>
        <v>25.271184</v>
      </c>
      <c r="F39" s="14"/>
      <c r="G39" s="15">
        <f>+'[3]יוני'!$C$8/1000000</f>
        <v>41.444041</v>
      </c>
      <c r="H39" s="13">
        <f>+'[3]יוני'!$G$8/1000000</f>
        <v>28.568801</v>
      </c>
      <c r="I39" s="21"/>
      <c r="J39" s="22">
        <f>+(G39-D39)/D39*100</f>
        <v>16.71623243393432</v>
      </c>
      <c r="K39" s="23">
        <f>+(H39-E39)/E39*100</f>
        <v>13.048921649258691</v>
      </c>
      <c r="L39" s="17"/>
      <c r="M39" s="17">
        <f>+(G39*1000000-'[3]מאי'!$C$8)/'[3]מאי'!$C$8*100</f>
        <v>6.645486323805525</v>
      </c>
      <c r="N39" s="183">
        <f>+(H39*1000000-'[3]מאי'!$G$8)/'[3]מאי'!$G$8*100</f>
        <v>10.331740182216056</v>
      </c>
    </row>
    <row r="40" spans="1:14" ht="19.5" customHeight="1" thickBot="1">
      <c r="A40" s="227"/>
      <c r="B40" s="184" t="s">
        <v>15</v>
      </c>
      <c r="C40" s="25"/>
      <c r="D40" s="26">
        <f>SUM(D33:D39)</f>
        <v>366.838311</v>
      </c>
      <c r="E40" s="27">
        <f>SUM(E33:E39)</f>
        <v>727.208006</v>
      </c>
      <c r="F40" s="25"/>
      <c r="G40" s="26">
        <f>SUM(G33:G39)</f>
        <v>279.150117</v>
      </c>
      <c r="H40" s="27">
        <f>SUM(H33:H39)</f>
        <v>451.733502</v>
      </c>
      <c r="I40" s="28"/>
      <c r="J40" s="29">
        <f>+(G40-D40)/D40*100</f>
        <v>-23.903772144453026</v>
      </c>
      <c r="K40" s="30">
        <f>+(H40-E40)/E40*100</f>
        <v>-37.881115406751995</v>
      </c>
      <c r="L40" s="28"/>
      <c r="M40" s="29">
        <f>+(G40*1000000-'[3]מאי'!$C$21)/'[3]מאי'!$C$21*100</f>
        <v>-30.419407086306453</v>
      </c>
      <c r="N40" s="185">
        <f>+(H40*1000000-'[3]מאי'!$G$21)/'[3]מאי'!$G$21*100</f>
        <v>-39.303999699167946</v>
      </c>
    </row>
    <row r="41" ht="21" customHeight="1" hidden="1"/>
    <row r="42" ht="21" customHeight="1" hidden="1"/>
    <row r="43" ht="21" customHeight="1" hidden="1"/>
    <row r="44" ht="21" customHeight="1" hidden="1"/>
    <row r="45" ht="21" customHeight="1" hidden="1"/>
    <row r="46" ht="21" customHeight="1"/>
    <row r="47" spans="2:14" ht="21" customHeight="1">
      <c r="B47" s="98"/>
      <c r="C47" s="98"/>
      <c r="D47" s="98"/>
      <c r="E47" s="98"/>
      <c r="F47" s="98"/>
      <c r="G47" s="98"/>
      <c r="H47" s="98"/>
      <c r="I47" s="98"/>
      <c r="J47" s="98"/>
      <c r="K47" s="98"/>
      <c r="L47" s="98"/>
      <c r="M47" s="98"/>
      <c r="N47" s="98"/>
    </row>
    <row r="48" spans="2:14" ht="11.25" customHeight="1">
      <c r="B48" s="98"/>
      <c r="C48" s="98"/>
      <c r="D48" s="98"/>
      <c r="E48" s="98"/>
      <c r="F48" s="98"/>
      <c r="G48" s="98"/>
      <c r="H48" s="98"/>
      <c r="I48" s="98"/>
      <c r="J48" s="98"/>
      <c r="K48" s="98"/>
      <c r="L48" s="98"/>
      <c r="M48" s="98"/>
      <c r="N48" s="98"/>
    </row>
    <row r="49" spans="2:14" ht="11.25" customHeight="1">
      <c r="B49" s="98"/>
      <c r="C49" s="98"/>
      <c r="D49" s="98"/>
      <c r="E49" s="98"/>
      <c r="F49" s="98"/>
      <c r="G49" s="98"/>
      <c r="H49" s="98"/>
      <c r="I49" s="98"/>
      <c r="J49" s="98"/>
      <c r="K49" s="98"/>
      <c r="L49" s="98"/>
      <c r="M49" s="98"/>
      <c r="N49" s="98"/>
    </row>
    <row r="50" spans="2:14" ht="22.5"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ht="11.25" customHeight="1"/>
    <row r="53" ht="11.25" customHeight="1"/>
    <row r="54" ht="14.25"/>
    <row r="55" ht="14.25"/>
    <row r="56" spans="4:14" ht="16.5" customHeight="1" thickBot="1">
      <c r="D56" s="186" t="s">
        <v>0</v>
      </c>
      <c r="E56" s="186"/>
      <c r="F56" s="186"/>
      <c r="G56" s="186"/>
      <c r="H56" s="186"/>
      <c r="I56" s="186"/>
      <c r="J56" s="186"/>
      <c r="K56" s="186"/>
      <c r="L56" s="186"/>
      <c r="M56" s="186"/>
      <c r="N56" s="186"/>
    </row>
    <row r="57" spans="1:14" ht="20.25" customHeight="1" thickBot="1">
      <c r="A57" s="328" t="s">
        <v>1</v>
      </c>
      <c r="B57" s="329"/>
      <c r="C57" s="329"/>
      <c r="D57" s="329"/>
      <c r="E57" s="329"/>
      <c r="F57" s="329"/>
      <c r="G57" s="329"/>
      <c r="H57" s="329"/>
      <c r="I57" s="329"/>
      <c r="J57" s="329"/>
      <c r="K57" s="329"/>
      <c r="L57" s="329"/>
      <c r="M57" s="329"/>
      <c r="N57" s="330"/>
    </row>
    <row r="58" spans="1:14" s="2" customFormat="1" ht="17.25" customHeight="1" thickBot="1">
      <c r="A58" s="47"/>
      <c r="B58" s="325" t="s">
        <v>23</v>
      </c>
      <c r="C58" s="327" t="s">
        <v>90</v>
      </c>
      <c r="D58" s="246"/>
      <c r="E58" s="247"/>
      <c r="F58" s="327" t="s">
        <v>91</v>
      </c>
      <c r="G58" s="246"/>
      <c r="H58" s="247"/>
      <c r="I58" s="233" t="s">
        <v>6</v>
      </c>
      <c r="J58" s="234"/>
      <c r="K58" s="235"/>
      <c r="L58" s="248"/>
      <c r="M58" s="249"/>
      <c r="N58" s="250"/>
    </row>
    <row r="59" spans="1:14" s="170" customFormat="1" ht="17.25" customHeight="1" thickBot="1">
      <c r="A59" s="187"/>
      <c r="B59" s="326"/>
      <c r="C59" s="188" t="s">
        <v>7</v>
      </c>
      <c r="D59" s="189" t="s">
        <v>8</v>
      </c>
      <c r="E59" s="190" t="s">
        <v>9</v>
      </c>
      <c r="F59" s="188" t="s">
        <v>7</v>
      </c>
      <c r="G59" s="189" t="s">
        <v>8</v>
      </c>
      <c r="H59" s="190" t="s">
        <v>9</v>
      </c>
      <c r="I59" s="191" t="s">
        <v>7</v>
      </c>
      <c r="J59" s="189" t="s">
        <v>8</v>
      </c>
      <c r="K59" s="190" t="s">
        <v>9</v>
      </c>
      <c r="L59" s="191"/>
      <c r="M59" s="189"/>
      <c r="N59" s="181"/>
    </row>
    <row r="60" spans="1:14" s="2" customFormat="1" ht="26.25" customHeight="1">
      <c r="A60" s="267" t="s">
        <v>26</v>
      </c>
      <c r="B60" s="182" t="s">
        <v>27</v>
      </c>
      <c r="C60" s="14">
        <f>+'[1]כמויות'!$J$23</f>
        <v>223892</v>
      </c>
      <c r="D60" s="56">
        <f>+'[1]ערכים'!$J$23/1000</f>
        <v>99.476</v>
      </c>
      <c r="E60" s="57"/>
      <c r="F60" s="14">
        <f>+'[1]כמויות'!$K$23</f>
        <v>215567</v>
      </c>
      <c r="G60" s="56">
        <f>+'[1]ערכים'!$K$23/1000</f>
        <v>97.476</v>
      </c>
      <c r="H60" s="57"/>
      <c r="I60" s="21">
        <f aca="true" t="shared" si="2" ref="I60:J66">+(F60-C60)/C60*100</f>
        <v>-3.7183106140460582</v>
      </c>
      <c r="J60" s="22">
        <f t="shared" si="2"/>
        <v>-2.01053520447143</v>
      </c>
      <c r="K60" s="23"/>
      <c r="L60" s="58"/>
      <c r="M60" s="58"/>
      <c r="N60" s="59"/>
    </row>
    <row r="61" spans="1:14" s="2" customFormat="1" ht="26.25" customHeight="1">
      <c r="A61" s="267"/>
      <c r="B61" s="182" t="s">
        <v>28</v>
      </c>
      <c r="C61" s="14">
        <f>+'[1]כמויות'!$P$23</f>
        <v>201067</v>
      </c>
      <c r="D61" s="56">
        <f>+'[1]ערכים'!$P$23/1000</f>
        <v>52.55</v>
      </c>
      <c r="E61" s="57"/>
      <c r="F61" s="14">
        <f>+'[1]כמויות'!$Q$23</f>
        <v>200348</v>
      </c>
      <c r="G61" s="56">
        <f>+'[1]ערכים'!$Q$23/1000</f>
        <v>53.846</v>
      </c>
      <c r="H61" s="57"/>
      <c r="I61" s="21">
        <f t="shared" si="2"/>
        <v>-0.357592245370946</v>
      </c>
      <c r="J61" s="22">
        <f t="shared" si="2"/>
        <v>2.466222645099904</v>
      </c>
      <c r="K61" s="23"/>
      <c r="L61" s="58"/>
      <c r="M61" s="58"/>
      <c r="N61" s="59"/>
    </row>
    <row r="62" spans="1:14" s="2" customFormat="1" ht="26.25" customHeight="1">
      <c r="A62" s="267"/>
      <c r="B62" s="182" t="s">
        <v>29</v>
      </c>
      <c r="C62" s="14">
        <f>+'[1]כמויות'!$S$23</f>
        <v>39480</v>
      </c>
      <c r="D62" s="56">
        <f>+'[1]ערכים'!$S$23/1000</f>
        <v>9.207</v>
      </c>
      <c r="E62" s="57"/>
      <c r="F62" s="14">
        <f>+'[1]כמויות'!$T$23</f>
        <v>27946</v>
      </c>
      <c r="G62" s="56">
        <f>+'[1]ערכים'!$T$23/1000</f>
        <v>7.058</v>
      </c>
      <c r="H62" s="57"/>
      <c r="I62" s="21">
        <f t="shared" si="2"/>
        <v>-29.214792299898683</v>
      </c>
      <c r="J62" s="22">
        <f t="shared" si="2"/>
        <v>-23.34093624416206</v>
      </c>
      <c r="K62" s="23"/>
      <c r="L62" s="58"/>
      <c r="M62" s="58"/>
      <c r="N62" s="59"/>
    </row>
    <row r="63" spans="1:14" s="2" customFormat="1" ht="26.25" customHeight="1" thickBot="1">
      <c r="A63" s="267"/>
      <c r="B63" s="182" t="s">
        <v>30</v>
      </c>
      <c r="C63" s="14">
        <f>+'[1]כמויות'!$M$23</f>
        <v>55197</v>
      </c>
      <c r="D63" s="56">
        <f>+'[1]ערכים'!$M$23/1000</f>
        <v>17.214</v>
      </c>
      <c r="E63" s="57"/>
      <c r="F63" s="14">
        <f>+'[1]כמויות'!$N$23</f>
        <v>54809</v>
      </c>
      <c r="G63" s="56">
        <f>+'[1]ערכים'!$N$23/1000</f>
        <v>18.573</v>
      </c>
      <c r="H63" s="57"/>
      <c r="I63" s="21">
        <f t="shared" si="2"/>
        <v>-0.7029367538090838</v>
      </c>
      <c r="J63" s="22">
        <f t="shared" si="2"/>
        <v>7.8947368421052735</v>
      </c>
      <c r="K63" s="23"/>
      <c r="L63" s="58"/>
      <c r="M63" s="58"/>
      <c r="N63" s="59"/>
    </row>
    <row r="64" spans="1:14" s="2" customFormat="1" ht="33.75" customHeight="1">
      <c r="A64" s="268" t="s">
        <v>33</v>
      </c>
      <c r="B64" s="176" t="s">
        <v>34</v>
      </c>
      <c r="C64" s="62">
        <f>+'[1]כמויות'!$Y$23</f>
        <v>418375</v>
      </c>
      <c r="D64" s="63">
        <f>+'[1]ערכים'!$Y$23/1000</f>
        <v>148.528</v>
      </c>
      <c r="E64" s="64"/>
      <c r="F64" s="62">
        <f>+'[1]כמויות'!$Z$23</f>
        <v>408897</v>
      </c>
      <c r="G64" s="63">
        <f>+'[1]ערכים'!$Z$23/1000</f>
        <v>144.739</v>
      </c>
      <c r="H64" s="64"/>
      <c r="I64" s="65">
        <f t="shared" si="2"/>
        <v>-2.26543172990738</v>
      </c>
      <c r="J64" s="66">
        <f t="shared" si="2"/>
        <v>-2.551034148443383</v>
      </c>
      <c r="K64" s="67"/>
      <c r="L64" s="68"/>
      <c r="M64" s="68"/>
      <c r="N64" s="69"/>
    </row>
    <row r="65" spans="1:14" s="2" customFormat="1" ht="33.75" customHeight="1" thickBot="1">
      <c r="A65" s="267"/>
      <c r="B65" s="182" t="s">
        <v>61</v>
      </c>
      <c r="C65" s="14">
        <f>+'[1]כמויות'!$V$23</f>
        <v>145270</v>
      </c>
      <c r="D65" s="56">
        <f>+'[1]ערכים'!$V$23/1000</f>
        <v>11.932</v>
      </c>
      <c r="E65" s="57"/>
      <c r="F65" s="14">
        <f>+'[1]כמויות'!$W$23</f>
        <v>115214</v>
      </c>
      <c r="G65" s="56">
        <f>+'[1]ערכים'!$W$23/1000</f>
        <v>9.789</v>
      </c>
      <c r="H65" s="57"/>
      <c r="I65" s="21">
        <f t="shared" si="2"/>
        <v>-20.68975012046534</v>
      </c>
      <c r="J65" s="22">
        <f t="shared" si="2"/>
        <v>-17.960107274555824</v>
      </c>
      <c r="K65" s="23"/>
      <c r="L65" s="58"/>
      <c r="M65" s="58"/>
      <c r="N65" s="59"/>
    </row>
    <row r="66" spans="1:14" s="132" customFormat="1" ht="27.75" customHeight="1" thickBot="1">
      <c r="A66" s="323" t="s">
        <v>37</v>
      </c>
      <c r="B66" s="324"/>
      <c r="C66" s="192">
        <f>+'[4]יוני'!$D$40/20</f>
        <v>170439.5</v>
      </c>
      <c r="D66" s="193">
        <f>+'[4]יוני'!$C$40/1000000</f>
        <v>97.12549</v>
      </c>
      <c r="E66" s="194">
        <f>+'[4]יוני'!$G$40/1000000</f>
        <v>2178.220306</v>
      </c>
      <c r="F66" s="192">
        <f>+'[3]יוני'!$D$40/20</f>
        <v>165620.25</v>
      </c>
      <c r="G66" s="193">
        <f>+'[3]יוני'!$C$40/1000000</f>
        <v>99.891511</v>
      </c>
      <c r="H66" s="194">
        <f>+'[3]יוני'!$G$40/1000000</f>
        <v>2561.07739</v>
      </c>
      <c r="I66" s="195">
        <f t="shared" si="2"/>
        <v>-2.827542911120955</v>
      </c>
      <c r="J66" s="196">
        <f t="shared" si="2"/>
        <v>2.8478837017965057</v>
      </c>
      <c r="K66" s="197">
        <f>+(H66-E66)/E66*100</f>
        <v>17.576600628751997</v>
      </c>
      <c r="L66" s="198"/>
      <c r="M66" s="198"/>
      <c r="N66" s="199"/>
    </row>
    <row r="67" spans="1:14" ht="21" customHeight="1" thickBot="1">
      <c r="A67" s="328" t="s">
        <v>16</v>
      </c>
      <c r="B67" s="329"/>
      <c r="C67" s="329"/>
      <c r="D67" s="329"/>
      <c r="E67" s="329"/>
      <c r="F67" s="329"/>
      <c r="G67" s="329"/>
      <c r="H67" s="329"/>
      <c r="I67" s="329"/>
      <c r="J67" s="329"/>
      <c r="K67" s="329"/>
      <c r="L67" s="329"/>
      <c r="M67" s="329"/>
      <c r="N67" s="330"/>
    </row>
    <row r="68" spans="1:14" ht="16.5" customHeight="1" thickBot="1">
      <c r="A68" s="200"/>
      <c r="B68" s="325" t="s">
        <v>23</v>
      </c>
      <c r="C68" s="256" t="s">
        <v>92</v>
      </c>
      <c r="D68" s="257"/>
      <c r="E68" s="258"/>
      <c r="F68" s="256" t="s">
        <v>93</v>
      </c>
      <c r="G68" s="257"/>
      <c r="H68" s="258"/>
      <c r="I68" s="233" t="s">
        <v>6</v>
      </c>
      <c r="J68" s="234"/>
      <c r="K68" s="235"/>
      <c r="L68" s="248" t="s">
        <v>19</v>
      </c>
      <c r="M68" s="249"/>
      <c r="N68" s="250"/>
    </row>
    <row r="69" spans="1:14" ht="16.5" customHeight="1" thickBot="1">
      <c r="A69" s="187"/>
      <c r="B69" s="326"/>
      <c r="C69" s="188" t="s">
        <v>7</v>
      </c>
      <c r="D69" s="189" t="s">
        <v>8</v>
      </c>
      <c r="E69" s="190" t="s">
        <v>9</v>
      </c>
      <c r="F69" s="188" t="s">
        <v>7</v>
      </c>
      <c r="G69" s="189" t="s">
        <v>8</v>
      </c>
      <c r="H69" s="190" t="s">
        <v>9</v>
      </c>
      <c r="I69" s="191" t="s">
        <v>7</v>
      </c>
      <c r="J69" s="189" t="s">
        <v>8</v>
      </c>
      <c r="K69" s="190" t="s">
        <v>9</v>
      </c>
      <c r="L69" s="191" t="s">
        <v>7</v>
      </c>
      <c r="M69" s="189" t="s">
        <v>8</v>
      </c>
      <c r="N69" s="181" t="s">
        <v>9</v>
      </c>
    </row>
    <row r="70" spans="1:14" ht="25.5" customHeight="1">
      <c r="A70" s="267" t="s">
        <v>26</v>
      </c>
      <c r="B70" s="182" t="s">
        <v>27</v>
      </c>
      <c r="C70" s="14">
        <f>+'[1]כמויות'!$J$11</f>
        <v>37019</v>
      </c>
      <c r="D70" s="56">
        <f>+'[1]ערכים'!$J$11/1000</f>
        <v>18.355</v>
      </c>
      <c r="E70" s="57"/>
      <c r="F70" s="14">
        <f>+'[1]כמויות'!$K$11</f>
        <v>31815</v>
      </c>
      <c r="G70" s="56">
        <f>+'[1]ערכים'!$K$11/1000</f>
        <v>14.803</v>
      </c>
      <c r="H70" s="57"/>
      <c r="I70" s="21">
        <f aca="true" t="shared" si="3" ref="I70:J76">+(F70-C70)/C70*100</f>
        <v>-14.05764607363786</v>
      </c>
      <c r="J70" s="22">
        <f t="shared" si="3"/>
        <v>-19.351675292835736</v>
      </c>
      <c r="K70" s="23"/>
      <c r="L70" s="82">
        <f>+(F70-'[1]כמויות'!$K$9)/'[1]כמויות'!$K$9*100</f>
        <v>-1.4405204460966543</v>
      </c>
      <c r="M70" s="83">
        <f>+(G70*1000-'[1]ערכים'!$K$9)/'[1]ערכים'!$K$9*100</f>
        <v>8.661821918813772</v>
      </c>
      <c r="N70" s="84"/>
    </row>
    <row r="71" spans="1:14" ht="25.5" customHeight="1">
      <c r="A71" s="267"/>
      <c r="B71" s="182" t="s">
        <v>28</v>
      </c>
      <c r="C71" s="14">
        <f>+'[1]כמויות'!$P$11</f>
        <v>19083</v>
      </c>
      <c r="D71" s="56">
        <f>+'[1]ערכים'!$P$11/1000</f>
        <v>5.055</v>
      </c>
      <c r="E71" s="57"/>
      <c r="F71" s="14">
        <f>+'[1]כמויות'!$Q$11</f>
        <v>29085</v>
      </c>
      <c r="G71" s="56">
        <f>+'[1]ערכים'!$Q$11/1000</f>
        <v>7.748</v>
      </c>
      <c r="H71" s="57"/>
      <c r="I71" s="21">
        <f t="shared" si="3"/>
        <v>52.413142587643456</v>
      </c>
      <c r="J71" s="22">
        <f t="shared" si="3"/>
        <v>53.27398615232445</v>
      </c>
      <c r="K71" s="23"/>
      <c r="L71" s="21">
        <f>+(F71-'[1]כמויות'!$Q$9)/'[1]כמויות'!$Q$9*100</f>
        <v>-18.058881532610226</v>
      </c>
      <c r="M71" s="22">
        <f>+(G71*1000-'[1]ערכים'!$Q$9)/'[1]ערכים'!$Q$9*100</f>
        <v>-19.726481558226276</v>
      </c>
      <c r="N71" s="85"/>
    </row>
    <row r="72" spans="1:14" ht="25.5" customHeight="1">
      <c r="A72" s="267"/>
      <c r="B72" s="182" t="s">
        <v>29</v>
      </c>
      <c r="C72" s="14">
        <f>+'[1]כמויות'!$S$11</f>
        <v>2005</v>
      </c>
      <c r="D72" s="56">
        <f>+'[1]ערכים'!$S$11/1000</f>
        <v>0.533</v>
      </c>
      <c r="E72" s="57"/>
      <c r="F72" s="14">
        <f>+'[1]כמויות'!$T$11</f>
        <v>3235</v>
      </c>
      <c r="G72" s="56">
        <f>+'[1]ערכים'!$T$11/1000</f>
        <v>0.849</v>
      </c>
      <c r="H72" s="57"/>
      <c r="I72" s="21">
        <f t="shared" si="3"/>
        <v>61.34663341645885</v>
      </c>
      <c r="J72" s="22">
        <f t="shared" si="3"/>
        <v>59.28705440900561</v>
      </c>
      <c r="K72" s="23"/>
      <c r="L72" s="21">
        <f>+(F72-'[1]כמויות'!$T$9)/'[1]כמויות'!$T$9*100</f>
        <v>-15.864759427828348</v>
      </c>
      <c r="M72" s="22">
        <f>+(G72*1000-'[1]ערכים'!$T$9)/'[1]ערכים'!$T$9*100</f>
        <v>-23.651079136690647</v>
      </c>
      <c r="N72" s="85"/>
    </row>
    <row r="73" spans="1:14" ht="25.5" customHeight="1" thickBot="1">
      <c r="A73" s="267"/>
      <c r="B73" s="182" t="s">
        <v>30</v>
      </c>
      <c r="C73" s="14">
        <f>+'[1]כמויות'!$M$11</f>
        <v>7975</v>
      </c>
      <c r="D73" s="56">
        <f>+'[1]ערכים'!$M$11/1000</f>
        <v>2.08</v>
      </c>
      <c r="E73" s="57"/>
      <c r="F73" s="14">
        <f>+'[1]כמויות'!$N$11</f>
        <v>10070</v>
      </c>
      <c r="G73" s="56">
        <f>+'[1]ערכים'!$N$11/1000</f>
        <v>3.434</v>
      </c>
      <c r="H73" s="57"/>
      <c r="I73" s="21">
        <f t="shared" si="3"/>
        <v>26.269592476489027</v>
      </c>
      <c r="J73" s="22">
        <f t="shared" si="3"/>
        <v>65.09615384615385</v>
      </c>
      <c r="K73" s="23"/>
      <c r="L73" s="86">
        <f>+(F73-'[1]כמויות'!$N$9)/'[1]כמויות'!$N$9*100</f>
        <v>-13.673381911701671</v>
      </c>
      <c r="M73" s="87">
        <f>+(G73*1000-'[1]ערכים'!$N$9)/'[1]ערכים'!$N$9*100</f>
        <v>-10.689206762028608</v>
      </c>
      <c r="N73" s="88"/>
    </row>
    <row r="74" spans="1:14" ht="34.5" customHeight="1">
      <c r="A74" s="268" t="s">
        <v>33</v>
      </c>
      <c r="B74" s="176" t="s">
        <v>34</v>
      </c>
      <c r="C74" s="62">
        <f>+'[1]כמויות'!$Y$11</f>
        <v>60945</v>
      </c>
      <c r="D74" s="63">
        <f>+'[1]ערכים'!$Y$11/1000</f>
        <v>22.715</v>
      </c>
      <c r="E74" s="64"/>
      <c r="F74" s="62">
        <f>+'[1]כמויות'!$Z$11</f>
        <v>52980</v>
      </c>
      <c r="G74" s="63">
        <f>+'[1]ערכים'!$Z$11/1000</f>
        <v>19.552</v>
      </c>
      <c r="H74" s="64"/>
      <c r="I74" s="65">
        <f t="shared" si="3"/>
        <v>-13.069160718680777</v>
      </c>
      <c r="J74" s="66">
        <f t="shared" si="3"/>
        <v>-13.924719348448164</v>
      </c>
      <c r="K74" s="67"/>
      <c r="L74" s="22">
        <f>+(F74-'[1]כמויות'!$Z$9)/'[1]כמויות'!$Z$9*100</f>
        <v>-8.617358907133985</v>
      </c>
      <c r="M74" s="22">
        <f>+(G74*1000-'[1]ערכים'!$Z$9)/'[1]ערכים'!$Z$9*100</f>
        <v>-2.191095547773887</v>
      </c>
      <c r="N74" s="85"/>
    </row>
    <row r="75" spans="1:14" ht="34.5" customHeight="1" thickBot="1">
      <c r="A75" s="267"/>
      <c r="B75" s="182" t="s">
        <v>61</v>
      </c>
      <c r="C75" s="14">
        <f>+'[1]כמויות'!$V$11</f>
        <v>19685</v>
      </c>
      <c r="D75" s="56">
        <f>+'[1]ערכים'!$V$11/1000</f>
        <v>2.179</v>
      </c>
      <c r="E75" s="57"/>
      <c r="F75" s="14">
        <f>+'[1]כמויות'!$W$11</f>
        <v>8685</v>
      </c>
      <c r="G75" s="56">
        <f>+'[1]ערכים'!$W$11/1000</f>
        <v>0.99</v>
      </c>
      <c r="H75" s="57"/>
      <c r="I75" s="21">
        <f t="shared" si="3"/>
        <v>-55.880111760223514</v>
      </c>
      <c r="J75" s="22">
        <f t="shared" si="3"/>
        <v>-54.56631482331345</v>
      </c>
      <c r="K75" s="23"/>
      <c r="L75" s="22">
        <f>+(F75-'[1]כמויות'!$W$9)/'[1]כמויות'!$W$9*100</f>
        <v>-53.64291433146518</v>
      </c>
      <c r="M75" s="22">
        <f>+(G75*1000-'[1]ערכים'!$W$9)/'[1]ערכים'!$W$9*100</f>
        <v>-34</v>
      </c>
      <c r="N75" s="85"/>
    </row>
    <row r="76" spans="1:14" ht="20.25" customHeight="1" thickBot="1">
      <c r="A76" s="323" t="s">
        <v>37</v>
      </c>
      <c r="B76" s="324"/>
      <c r="C76" s="192">
        <f>+'[4]יוני'!$D$15/20</f>
        <v>28027.5</v>
      </c>
      <c r="D76" s="193">
        <f>+'[4]יוני'!$C$15/1000000</f>
        <v>15.842704</v>
      </c>
      <c r="E76" s="194">
        <f>+'[4]יוני'!$G$15/1000000</f>
        <v>359.415944</v>
      </c>
      <c r="F76" s="192">
        <f>+'[3]יוני'!$D$15/20</f>
        <v>26630.6</v>
      </c>
      <c r="G76" s="193">
        <f>+'[3]יוני'!$C$15/1000000</f>
        <v>16.156432</v>
      </c>
      <c r="H76" s="194">
        <f>+'[3]יוני'!$G$15/1000000</f>
        <v>457.424263</v>
      </c>
      <c r="I76" s="195">
        <f t="shared" si="3"/>
        <v>-4.984033538488989</v>
      </c>
      <c r="J76" s="196">
        <f t="shared" si="3"/>
        <v>1.980268014854026</v>
      </c>
      <c r="K76" s="197">
        <f>+(H76-E76)/E76*100</f>
        <v>27.268773307396728</v>
      </c>
      <c r="L76" s="196">
        <f>+(F76-'[3]מאי'!$D$15/20)/('[3]מאי'!$D$15/20)*100</f>
        <v>-2.635687256640409</v>
      </c>
      <c r="M76" s="196">
        <f>+(G76*1000000-'[3]מאי'!$C$15)/'[3]מאי'!$C$15*100</f>
        <v>-2.496054774557135</v>
      </c>
      <c r="N76" s="201">
        <f>+(H76*1000000-'[3]מאי'!$G$15)/'[3]מאי'!$G$15*100</f>
        <v>0.8814088559311718</v>
      </c>
    </row>
    <row r="77" spans="1:14" s="132" customFormat="1" ht="21" customHeight="1">
      <c r="A77" s="98"/>
      <c r="B77" s="98"/>
      <c r="C77" s="98"/>
      <c r="D77" s="98"/>
      <c r="E77" s="98"/>
      <c r="F77" s="98"/>
      <c r="G77" s="98"/>
      <c r="H77" s="98"/>
      <c r="I77" s="98"/>
      <c r="J77" s="98"/>
      <c r="K77" s="98"/>
      <c r="L77" s="98"/>
      <c r="M77" s="98"/>
      <c r="N77" s="98"/>
    </row>
    <row r="78" spans="1:14" s="132" customFormat="1" ht="39" customHeight="1">
      <c r="A78" s="98"/>
      <c r="B78" s="98"/>
      <c r="C78" s="98"/>
      <c r="D78" s="98"/>
      <c r="E78" s="98"/>
      <c r="F78" s="98"/>
      <c r="G78" s="98"/>
      <c r="H78" s="98"/>
      <c r="I78" s="98"/>
      <c r="J78" s="98"/>
      <c r="K78" s="98"/>
      <c r="L78" s="98"/>
      <c r="M78" s="98"/>
      <c r="N78" s="98"/>
    </row>
    <row r="79" spans="1:14" s="132" customFormat="1" ht="11.25" customHeight="1">
      <c r="A79" s="98"/>
      <c r="B79" s="98"/>
      <c r="C79" s="98"/>
      <c r="D79" s="98"/>
      <c r="E79" s="98"/>
      <c r="F79" s="98"/>
      <c r="G79" s="98"/>
      <c r="H79" s="98"/>
      <c r="I79" s="98"/>
      <c r="J79" s="98"/>
      <c r="K79" s="98"/>
      <c r="L79" s="98"/>
      <c r="M79" s="98"/>
      <c r="N79" s="98"/>
    </row>
    <row r="80" spans="1:14" s="132" customFormat="1" ht="20.25" customHeight="1">
      <c r="A80" s="98"/>
      <c r="B80" s="98"/>
      <c r="C80" s="98"/>
      <c r="D80" s="98"/>
      <c r="E80" s="98"/>
      <c r="F80" s="98"/>
      <c r="G80" s="98"/>
      <c r="H80" s="98"/>
      <c r="I80" s="98"/>
      <c r="J80" s="98"/>
      <c r="K80" s="98"/>
      <c r="L80" s="98"/>
      <c r="M80" s="98"/>
      <c r="N80" s="98"/>
    </row>
    <row r="81" spans="1:14" s="132" customFormat="1" ht="20.25" customHeight="1">
      <c r="A81" s="98"/>
      <c r="B81" s="98"/>
      <c r="C81" s="98"/>
      <c r="D81" s="98"/>
      <c r="E81" s="98"/>
      <c r="F81" s="98"/>
      <c r="G81" s="98"/>
      <c r="H81" s="98"/>
      <c r="I81" s="98"/>
      <c r="J81" s="98"/>
      <c r="K81" s="98"/>
      <c r="L81" s="98"/>
      <c r="M81" s="98"/>
      <c r="N81" s="98"/>
    </row>
    <row r="82" spans="1:14" s="132" customFormat="1" ht="19.5" customHeight="1">
      <c r="A82" s="98"/>
      <c r="B82" s="265" t="s">
        <v>0</v>
      </c>
      <c r="C82" s="265"/>
      <c r="D82" s="265"/>
      <c r="E82" s="265"/>
      <c r="F82" s="265"/>
      <c r="G82" s="265"/>
      <c r="H82" s="265"/>
      <c r="I82" s="265"/>
      <c r="J82" s="265"/>
      <c r="K82" s="265"/>
      <c r="L82" s="265"/>
      <c r="M82" s="265"/>
      <c r="N82" s="265"/>
    </row>
    <row r="83" spans="4:14" s="2" customFormat="1" ht="12" customHeight="1" thickBot="1">
      <c r="D83" s="202"/>
      <c r="E83" s="202"/>
      <c r="G83" s="202"/>
      <c r="H83" s="202"/>
      <c r="I83" s="202"/>
      <c r="J83" s="202"/>
      <c r="K83" s="202"/>
      <c r="L83" s="202"/>
      <c r="M83" s="202"/>
      <c r="N83" s="202"/>
    </row>
    <row r="84" spans="1:14" s="134" customFormat="1" ht="16.5" customHeight="1" thickBot="1">
      <c r="A84" s="300" t="s">
        <v>46</v>
      </c>
      <c r="B84" s="315" t="s">
        <v>23</v>
      </c>
      <c r="C84" s="317" t="s">
        <v>8</v>
      </c>
      <c r="D84" s="318"/>
      <c r="E84" s="319" t="s">
        <v>39</v>
      </c>
      <c r="F84" s="319"/>
      <c r="G84" s="320" t="s">
        <v>6</v>
      </c>
      <c r="H84" s="321"/>
      <c r="I84" s="322" t="s">
        <v>8</v>
      </c>
      <c r="J84" s="312"/>
      <c r="K84" s="311" t="s">
        <v>39</v>
      </c>
      <c r="L84" s="312"/>
      <c r="M84" s="313" t="s">
        <v>6</v>
      </c>
      <c r="N84" s="314"/>
    </row>
    <row r="85" spans="1:14" s="139" customFormat="1" ht="21" customHeight="1" thickBot="1">
      <c r="A85" s="301"/>
      <c r="B85" s="316"/>
      <c r="C85" s="136" t="s">
        <v>94</v>
      </c>
      <c r="D85" s="136" t="s">
        <v>95</v>
      </c>
      <c r="E85" s="203" t="s">
        <v>94</v>
      </c>
      <c r="F85" s="203" t="s">
        <v>95</v>
      </c>
      <c r="G85" s="137" t="s">
        <v>42</v>
      </c>
      <c r="H85" s="138" t="s">
        <v>43</v>
      </c>
      <c r="I85" s="220">
        <v>41061</v>
      </c>
      <c r="J85" s="220">
        <v>41426</v>
      </c>
      <c r="K85" s="220">
        <v>41061</v>
      </c>
      <c r="L85" s="220">
        <v>41426</v>
      </c>
      <c r="M85" s="206" t="s">
        <v>42</v>
      </c>
      <c r="N85" s="207" t="s">
        <v>43</v>
      </c>
    </row>
    <row r="86" spans="1:14" s="2" customFormat="1" ht="14.25" customHeight="1">
      <c r="A86" s="302"/>
      <c r="B86" s="208" t="s">
        <v>47</v>
      </c>
      <c r="C86" s="142">
        <f>+'[4]יוני'!$C$38/1000000</f>
        <v>351.223753</v>
      </c>
      <c r="D86" s="142">
        <f>+'[3]יוני'!$C$38/1000000</f>
        <v>357.105591</v>
      </c>
      <c r="E86" s="143">
        <f>+'[4]יוני'!$G$38/1000000</f>
        <v>199.291367</v>
      </c>
      <c r="F86" s="143">
        <f>+'[3]יוני'!$G$38/1000000</f>
        <v>196.387703</v>
      </c>
      <c r="G86" s="144">
        <f>+(D86-C86)/C86*100</f>
        <v>1.6746697652877753</v>
      </c>
      <c r="H86" s="145">
        <f>+(F86-E86)/E86*100</f>
        <v>-1.456994371462172</v>
      </c>
      <c r="I86" s="142">
        <f>+'[4]יוני'!$C$13/1000000</f>
        <v>48.681715</v>
      </c>
      <c r="J86" s="142">
        <f>+'[3]יוני'!$C$13/1000000</f>
        <v>50.348093</v>
      </c>
      <c r="K86" s="142">
        <f>+'[4]יוני'!$G$13/1000000</f>
        <v>28.054494</v>
      </c>
      <c r="L86" s="142">
        <f>+'[3]יוני'!$G$13/1000000</f>
        <v>27.447941</v>
      </c>
      <c r="M86" s="209">
        <f>+(J86-I86)/I86*100</f>
        <v>3.4230059479211072</v>
      </c>
      <c r="N86" s="210">
        <f>+(L86-K86)/K86*100</f>
        <v>-2.1620528960529395</v>
      </c>
    </row>
    <row r="87" spans="1:14" s="2" customFormat="1" ht="15" customHeight="1">
      <c r="A87" s="302"/>
      <c r="B87" s="208" t="s">
        <v>48</v>
      </c>
      <c r="C87" s="142">
        <f>+'[4]יוני'!$C$39/1000000</f>
        <v>53.216769</v>
      </c>
      <c r="D87" s="142">
        <f>+'[3]יוני'!$C$39/1000000</f>
        <v>69.854967</v>
      </c>
      <c r="E87" s="143">
        <f>+'[4]יוני'!$G$39/1000000</f>
        <v>215.303043</v>
      </c>
      <c r="F87" s="143">
        <f>+'[3]יוני'!$G$39/1000000</f>
        <v>387.311329</v>
      </c>
      <c r="G87" s="144">
        <f>+(D87-C87)/C87*100</f>
        <v>31.264953345814746</v>
      </c>
      <c r="H87" s="145">
        <f>+(F87-E87)/E87*100</f>
        <v>79.89124705497079</v>
      </c>
      <c r="I87" s="142">
        <f>+'[4]יוני'!$C$14/1000000</f>
        <v>9.096721</v>
      </c>
      <c r="J87" s="142">
        <f>+'[3]יוני'!$C$14/1000000</f>
        <v>21.651911</v>
      </c>
      <c r="K87" s="142">
        <f>+'[4]יוני'!$G$14/1000000</f>
        <v>37.370425</v>
      </c>
      <c r="L87" s="142">
        <f>+'[3]יוני'!$G$14/1000000</f>
        <v>144.70906</v>
      </c>
      <c r="M87" s="209">
        <f>+(J87-I87)/I87*100</f>
        <v>138.01885316698178</v>
      </c>
      <c r="N87" s="210">
        <f>+(L87-K87)/K87*100</f>
        <v>287.22883135527627</v>
      </c>
    </row>
    <row r="88" spans="1:14" s="2" customFormat="1" ht="14.25" customHeight="1" thickBot="1">
      <c r="A88" s="303"/>
      <c r="B88" s="211" t="s">
        <v>49</v>
      </c>
      <c r="C88" s="148">
        <f>+'[4]יוני'!$C$37/1000000</f>
        <v>2224.130919</v>
      </c>
      <c r="D88" s="148">
        <f>+'[3]יוני'!$C$37/1000000</f>
        <v>1606.868445</v>
      </c>
      <c r="E88" s="149">
        <f>+'[4]יוני'!$G$37/1000000</f>
        <v>1051.528793</v>
      </c>
      <c r="F88" s="149">
        <f>+'[3]יוני'!$G$37/1000000</f>
        <v>881.16002</v>
      </c>
      <c r="G88" s="150">
        <f>+(D88-C88)/C88*100</f>
        <v>-27.75297392464333</v>
      </c>
      <c r="H88" s="151">
        <f>+(F88-E88)/E88*100</f>
        <v>-16.202007413790326</v>
      </c>
      <c r="I88" s="148">
        <f>+'[4]יוני'!$C$12/1000000</f>
        <v>401.368235</v>
      </c>
      <c r="J88" s="148">
        <f>+'[3]יוני'!$C$12/1000000</f>
        <v>217.501583</v>
      </c>
      <c r="K88" s="148">
        <f>+'[4]יוני'!$G$12/1000000</f>
        <v>262.17504</v>
      </c>
      <c r="L88" s="148">
        <f>+'[3]יוני'!$G$12/1000000</f>
        <v>206.87805</v>
      </c>
      <c r="M88" s="212">
        <f>+(J88-I88)/I88*100</f>
        <v>-45.809966002915004</v>
      </c>
      <c r="N88" s="213">
        <f>+(L88-K88)/K88*100</f>
        <v>-21.091630232992436</v>
      </c>
    </row>
    <row r="89" spans="9:11" ht="12" customHeight="1">
      <c r="I89" s="214"/>
      <c r="J89" s="214"/>
      <c r="K89" s="214"/>
    </row>
    <row r="90" ht="12.75" customHeight="1" hidden="1"/>
    <row r="91" spans="1:2" ht="34.5" customHeight="1" thickBot="1">
      <c r="A91" s="215"/>
      <c r="B91" s="216"/>
    </row>
    <row r="92" spans="1:12" s="5" customFormat="1" ht="18" customHeight="1" thickBot="1">
      <c r="A92" s="287" t="s">
        <v>66</v>
      </c>
      <c r="B92" s="288"/>
      <c r="C92" s="308" t="s">
        <v>96</v>
      </c>
      <c r="D92" s="309"/>
      <c r="E92" s="309"/>
      <c r="F92" s="310"/>
      <c r="G92" s="291" t="s">
        <v>97</v>
      </c>
      <c r="H92" s="292"/>
      <c r="I92" s="292"/>
      <c r="J92" s="293"/>
      <c r="K92" s="294" t="s">
        <v>52</v>
      </c>
      <c r="L92" s="295"/>
    </row>
    <row r="93" spans="1:12" s="158" customFormat="1" ht="21" customHeight="1" thickBot="1">
      <c r="A93" s="289"/>
      <c r="B93" s="290"/>
      <c r="C93" s="296">
        <v>2012</v>
      </c>
      <c r="D93" s="297"/>
      <c r="E93" s="154">
        <v>2013</v>
      </c>
      <c r="F93" s="155" t="s">
        <v>53</v>
      </c>
      <c r="G93" s="296">
        <v>2012</v>
      </c>
      <c r="H93" s="297"/>
      <c r="I93" s="154">
        <v>2013</v>
      </c>
      <c r="J93" s="155" t="s">
        <v>53</v>
      </c>
      <c r="K93" s="156" t="s">
        <v>89</v>
      </c>
      <c r="L93" s="157" t="s">
        <v>53</v>
      </c>
    </row>
    <row r="94" spans="1:12" s="5" customFormat="1" ht="22.5" customHeight="1" thickBot="1">
      <c r="A94" s="159" t="s">
        <v>55</v>
      </c>
      <c r="B94" s="160"/>
      <c r="C94" s="298">
        <v>34280</v>
      </c>
      <c r="D94" s="299"/>
      <c r="E94" s="161">
        <v>33168</v>
      </c>
      <c r="F94" s="162">
        <f>+(E94-C94)/C94*100</f>
        <v>-3.2438739789964997</v>
      </c>
      <c r="G94" s="298">
        <v>5636</v>
      </c>
      <c r="H94" s="299"/>
      <c r="I94" s="161">
        <v>5902</v>
      </c>
      <c r="J94" s="162">
        <f>+(I94-G94)/G94*100</f>
        <v>4.719659332860184</v>
      </c>
      <c r="K94" s="163">
        <v>5443</v>
      </c>
      <c r="L94" s="164">
        <f>+(I94-K94)/K94*100</f>
        <v>8.432849531508358</v>
      </c>
    </row>
    <row r="95" spans="2:14" s="4" customFormat="1" ht="14.25">
      <c r="B95" s="5"/>
      <c r="D95" s="131"/>
      <c r="E95" s="131"/>
      <c r="G95" s="131"/>
      <c r="H95" s="131"/>
      <c r="I95" s="131"/>
      <c r="J95" s="131"/>
      <c r="K95" s="131"/>
      <c r="L95" s="131"/>
      <c r="M95" s="131"/>
      <c r="N95" s="131"/>
    </row>
  </sheetData>
  <sheetProtection/>
  <mergeCells count="49">
    <mergeCell ref="M84:N84"/>
    <mergeCell ref="A60:A63"/>
    <mergeCell ref="L20:N20"/>
    <mergeCell ref="B31:B32"/>
    <mergeCell ref="C31:E31"/>
    <mergeCell ref="F31:H31"/>
    <mergeCell ref="I31:K31"/>
    <mergeCell ref="A57:N57"/>
    <mergeCell ref="B58:B59"/>
    <mergeCell ref="A17:K17"/>
    <mergeCell ref="A19:A40"/>
    <mergeCell ref="B19:K19"/>
    <mergeCell ref="B20:B21"/>
    <mergeCell ref="C20:E20"/>
    <mergeCell ref="F20:H20"/>
    <mergeCell ref="I20:K20"/>
    <mergeCell ref="B30:N30"/>
    <mergeCell ref="L31:N31"/>
    <mergeCell ref="I68:K68"/>
    <mergeCell ref="L68:N68"/>
    <mergeCell ref="C58:E58"/>
    <mergeCell ref="F58:H58"/>
    <mergeCell ref="I58:K58"/>
    <mergeCell ref="L58:N58"/>
    <mergeCell ref="A70:A73"/>
    <mergeCell ref="A74:A75"/>
    <mergeCell ref="A76:B76"/>
    <mergeCell ref="B82:N82"/>
    <mergeCell ref="A64:A65"/>
    <mergeCell ref="A66:B66"/>
    <mergeCell ref="A67:N67"/>
    <mergeCell ref="B68:B69"/>
    <mergeCell ref="C68:E68"/>
    <mergeCell ref="F68:H68"/>
    <mergeCell ref="A92:B93"/>
    <mergeCell ref="C92:F92"/>
    <mergeCell ref="G92:J92"/>
    <mergeCell ref="A84:A88"/>
    <mergeCell ref="B84:B85"/>
    <mergeCell ref="C84:D84"/>
    <mergeCell ref="E84:F84"/>
    <mergeCell ref="K92:L92"/>
    <mergeCell ref="C94:D94"/>
    <mergeCell ref="G94:H94"/>
    <mergeCell ref="C93:D93"/>
    <mergeCell ref="G93:H93"/>
    <mergeCell ref="G84:H84"/>
    <mergeCell ref="I84:J84"/>
    <mergeCell ref="K84:L8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1:N99"/>
  <sheetViews>
    <sheetView rightToLeft="1" tabSelected="1" zoomScale="75" zoomScaleNormal="75" zoomScalePageLayoutView="0" workbookViewId="0" topLeftCell="A1">
      <selection activeCell="R20" sqref="R20"/>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9.5" customHeight="1"/>
    <row r="19" ht="24" customHeight="1"/>
    <row r="20" ht="18.75" customHeight="1"/>
    <row r="21" spans="1:11" ht="12.75" customHeight="1" thickBot="1">
      <c r="A21" s="221" t="s">
        <v>0</v>
      </c>
      <c r="B21" s="221"/>
      <c r="C21" s="221"/>
      <c r="D21" s="221"/>
      <c r="E21" s="221"/>
      <c r="F21" s="221"/>
      <c r="G21" s="221"/>
      <c r="H21" s="221"/>
      <c r="I21" s="221"/>
      <c r="J21" s="221"/>
      <c r="K21" s="221"/>
    </row>
    <row r="22" ht="13.5" customHeight="1" hidden="1"/>
    <row r="23" spans="1:11" ht="20.25" customHeight="1" thickBot="1">
      <c r="A23" s="225" t="s">
        <v>56</v>
      </c>
      <c r="B23" s="239" t="s">
        <v>57</v>
      </c>
      <c r="C23" s="240"/>
      <c r="D23" s="240"/>
      <c r="E23" s="240"/>
      <c r="F23" s="240"/>
      <c r="G23" s="240"/>
      <c r="H23" s="240"/>
      <c r="I23" s="240"/>
      <c r="J23" s="240"/>
      <c r="K23" s="240"/>
    </row>
    <row r="24" spans="1:14" s="2" customFormat="1" ht="19.5" customHeight="1" thickBot="1">
      <c r="A24" s="226" t="s">
        <v>2</v>
      </c>
      <c r="B24" s="334" t="s">
        <v>3</v>
      </c>
      <c r="C24" s="336" t="s">
        <v>98</v>
      </c>
      <c r="D24" s="337"/>
      <c r="E24" s="338"/>
      <c r="F24" s="336" t="s">
        <v>99</v>
      </c>
      <c r="G24" s="337"/>
      <c r="H24" s="338"/>
      <c r="I24" s="339" t="s">
        <v>6</v>
      </c>
      <c r="J24" s="340"/>
      <c r="K24" s="341"/>
      <c r="L24" s="331"/>
      <c r="M24" s="331"/>
      <c r="N24" s="331"/>
    </row>
    <row r="25" spans="1:14" s="170" customFormat="1" ht="21" customHeight="1" thickBot="1">
      <c r="A25" s="226"/>
      <c r="B25" s="335"/>
      <c r="C25" s="165" t="s">
        <v>7</v>
      </c>
      <c r="D25" s="166" t="s">
        <v>8</v>
      </c>
      <c r="E25" s="167" t="s">
        <v>9</v>
      </c>
      <c r="F25" s="165" t="s">
        <v>7</v>
      </c>
      <c r="G25" s="166" t="s">
        <v>8</v>
      </c>
      <c r="H25" s="167" t="s">
        <v>9</v>
      </c>
      <c r="I25" s="168" t="s">
        <v>7</v>
      </c>
      <c r="J25" s="166" t="s">
        <v>8</v>
      </c>
      <c r="K25" s="169" t="s">
        <v>9</v>
      </c>
      <c r="L25" s="10"/>
      <c r="M25" s="10"/>
      <c r="N25" s="10"/>
    </row>
    <row r="26" spans="1:14" s="2" customFormat="1" ht="18.75" customHeight="1">
      <c r="A26" s="226"/>
      <c r="B26" s="171" t="s">
        <v>10</v>
      </c>
      <c r="C26" s="14">
        <f>'[4]יולי'!$D$28</f>
        <v>133858</v>
      </c>
      <c r="D26" s="15">
        <f>'[4]יולי'!$C$28/1000000</f>
        <v>1925.817468</v>
      </c>
      <c r="E26" s="13">
        <f>'[4]יולי'!$G$28/1000000</f>
        <v>4563.786792</v>
      </c>
      <c r="F26" s="14">
        <f>'[3]יולי'!$D$28</f>
        <v>144307</v>
      </c>
      <c r="G26" s="15">
        <f>'[3]יולי'!$C$28/1000000</f>
        <v>2069.696906</v>
      </c>
      <c r="H26" s="13">
        <f>'[3]יולי'!$G$28/1000000</f>
        <v>4474.44728</v>
      </c>
      <c r="I26" s="16">
        <f aca="true" t="shared" si="0" ref="I26:K31">+(F26-C26)/C26*100</f>
        <v>7.806033259125342</v>
      </c>
      <c r="J26" s="17">
        <f t="shared" si="0"/>
        <v>7.471083858711794</v>
      </c>
      <c r="K26" s="172">
        <f t="shared" si="0"/>
        <v>-1.9575741828388105</v>
      </c>
      <c r="L26" s="19"/>
      <c r="M26" s="19"/>
      <c r="N26" s="19"/>
    </row>
    <row r="27" spans="1:14" s="2" customFormat="1" ht="18.75" customHeight="1">
      <c r="A27" s="226"/>
      <c r="B27" s="171" t="s">
        <v>11</v>
      </c>
      <c r="C27" s="14">
        <f>'[4]יולי'!$D$29</f>
        <v>4429</v>
      </c>
      <c r="D27" s="15">
        <f>'[4]יולי'!$C$29/1000000</f>
        <v>79.208825</v>
      </c>
      <c r="E27" s="13">
        <f>'[4]יולי'!$G$29/1000000</f>
        <v>224.496429</v>
      </c>
      <c r="F27" s="14">
        <f>'[3]יולי'!$D$29</f>
        <v>4893</v>
      </c>
      <c r="G27" s="15">
        <f>'[3]יולי'!$C$29/1000000</f>
        <v>88.677628</v>
      </c>
      <c r="H27" s="13">
        <f>'[3]יולי'!$G$29/1000000</f>
        <v>241.498408</v>
      </c>
      <c r="I27" s="16">
        <f t="shared" si="0"/>
        <v>10.476405509144277</v>
      </c>
      <c r="J27" s="17">
        <f t="shared" si="0"/>
        <v>11.954227322523712</v>
      </c>
      <c r="K27" s="172">
        <f t="shared" si="0"/>
        <v>7.573385053710589</v>
      </c>
      <c r="L27" s="19"/>
      <c r="M27" s="19"/>
      <c r="N27" s="19"/>
    </row>
    <row r="28" spans="1:14" s="2" customFormat="1" ht="18.75" customHeight="1">
      <c r="A28" s="226"/>
      <c r="B28" s="171" t="s">
        <v>12</v>
      </c>
      <c r="C28" s="14">
        <f>'[4]יולי'!$D$30</f>
        <v>12192</v>
      </c>
      <c r="D28" s="15">
        <f>'[4]יולי'!$C$30/1000000</f>
        <v>26.924662</v>
      </c>
      <c r="E28" s="13">
        <f>'[4]יולי'!$G$30/1000000</f>
        <v>47.964357</v>
      </c>
      <c r="F28" s="14">
        <f>'[3]יולי'!$D$30</f>
        <v>22892</v>
      </c>
      <c r="G28" s="15">
        <f>'[3]יולי'!$C$30/1000000</f>
        <v>35.867899</v>
      </c>
      <c r="H28" s="13">
        <f>'[3]יולי'!$G$30/1000000</f>
        <v>52.330313</v>
      </c>
      <c r="I28" s="21">
        <f t="shared" si="0"/>
        <v>87.76246719160105</v>
      </c>
      <c r="J28" s="22">
        <f t="shared" si="0"/>
        <v>33.21578187313921</v>
      </c>
      <c r="K28" s="173">
        <f t="shared" si="0"/>
        <v>9.102500842448482</v>
      </c>
      <c r="L28" s="19"/>
      <c r="M28" s="19"/>
      <c r="N28" s="19"/>
    </row>
    <row r="29" spans="1:14" s="2" customFormat="1" ht="18.75" customHeight="1">
      <c r="A29" s="226"/>
      <c r="B29" s="171" t="s">
        <v>13</v>
      </c>
      <c r="C29" s="14">
        <f>'[4]יולי'!$D$31+'[4]יולי'!$D$32</f>
        <v>4024</v>
      </c>
      <c r="D29" s="15">
        <f>('[4]יולי'!$C$31+'[4]יולי'!$C$32)/1000000</f>
        <v>207.474522</v>
      </c>
      <c r="E29" s="13">
        <f>('[4]יולי'!$G$31+'[4]יולי'!$G$32)/1000000</f>
        <v>9.932969</v>
      </c>
      <c r="F29" s="14">
        <f>'[3]יולי'!$D$31+'[3]יולי'!$D$32</f>
        <v>4578</v>
      </c>
      <c r="G29" s="15">
        <f>('[3]יולי'!$C$31+'[3]יולי'!$C$32)/1000000</f>
        <v>255.510142</v>
      </c>
      <c r="H29" s="13">
        <f>('[3]יולי'!$G$31+'[3]יולי'!$G$32)/1000000</f>
        <v>12.147093</v>
      </c>
      <c r="I29" s="21">
        <f t="shared" si="0"/>
        <v>13.767395626242546</v>
      </c>
      <c r="J29" s="22">
        <f t="shared" si="0"/>
        <v>23.152539182618284</v>
      </c>
      <c r="K29" s="173">
        <f t="shared" si="0"/>
        <v>22.29065649958235</v>
      </c>
      <c r="L29" s="19"/>
      <c r="M29" s="19"/>
      <c r="N29" s="19"/>
    </row>
    <row r="30" spans="1:14" s="2" customFormat="1" ht="18.75" customHeight="1">
      <c r="A30" s="226"/>
      <c r="B30" s="171" t="s">
        <v>20</v>
      </c>
      <c r="C30" s="14">
        <f>'[4]יולי'!$D$34</f>
        <v>605</v>
      </c>
      <c r="D30" s="15">
        <f>'[4]יולי'!$C$34/1000000</f>
        <v>11.027152</v>
      </c>
      <c r="E30" s="13">
        <f>'[4]יולי'!$G$34/1000000</f>
        <v>0.148607</v>
      </c>
      <c r="F30" s="14">
        <f>'[3]יולי'!$D$34</f>
        <v>854</v>
      </c>
      <c r="G30" s="15">
        <f>'[3]יולי'!$C$34/1000000</f>
        <v>16.019809</v>
      </c>
      <c r="H30" s="13">
        <f>'[3]יולי'!$G$34/1000000</f>
        <v>0.098157</v>
      </c>
      <c r="I30" s="21">
        <f t="shared" si="0"/>
        <v>41.15702479338843</v>
      </c>
      <c r="J30" s="22">
        <f t="shared" si="0"/>
        <v>45.2760331951532</v>
      </c>
      <c r="K30" s="173">
        <f t="shared" si="0"/>
        <v>-33.948602690317415</v>
      </c>
      <c r="L30" s="19"/>
      <c r="M30" s="19"/>
      <c r="N30" s="19"/>
    </row>
    <row r="31" spans="1:14" s="2" customFormat="1" ht="18.75" customHeight="1">
      <c r="A31" s="226"/>
      <c r="B31" s="171" t="s">
        <v>21</v>
      </c>
      <c r="C31" s="14">
        <f>'[4]יולי'!$D$35</f>
        <v>19</v>
      </c>
      <c r="D31" s="38">
        <f>'[4]יולי'!$C$35/1000000</f>
        <v>0.533205</v>
      </c>
      <c r="E31" s="37">
        <f>'[4]יולי'!$G$35/1000000</f>
        <v>0.154623</v>
      </c>
      <c r="F31" s="14">
        <f>'[3]יולי'!$D$35</f>
        <v>18</v>
      </c>
      <c r="G31" s="38">
        <f>'[3]יולי'!$C$35/1000000</f>
        <v>0.481046</v>
      </c>
      <c r="H31" s="37">
        <f>'[3]יולי'!$G$35/1000000</f>
        <v>0.140845</v>
      </c>
      <c r="I31" s="21">
        <f t="shared" si="0"/>
        <v>-5.263157894736842</v>
      </c>
      <c r="J31" s="22">
        <f t="shared" si="0"/>
        <v>-9.782166333774075</v>
      </c>
      <c r="K31" s="173">
        <f t="shared" si="0"/>
        <v>-8.910705393117462</v>
      </c>
      <c r="L31" s="19"/>
      <c r="M31" s="19"/>
      <c r="N31" s="19"/>
    </row>
    <row r="32" spans="1:14" s="2" customFormat="1" ht="18.75" customHeight="1" thickBot="1">
      <c r="A32" s="226"/>
      <c r="B32" s="171" t="s">
        <v>14</v>
      </c>
      <c r="C32" s="14"/>
      <c r="D32" s="15">
        <f>'[4]יולי'!$C$33/1000000</f>
        <v>269.611872</v>
      </c>
      <c r="E32" s="13">
        <f>'[4]יולי'!$G$33/1000000</f>
        <v>195.001421</v>
      </c>
      <c r="F32" s="14"/>
      <c r="G32" s="15">
        <f>'[3]יולי'!$C$33/1000000</f>
        <v>279.322833</v>
      </c>
      <c r="H32" s="13">
        <f>'[3]יולי'!$G$33/1000000</f>
        <v>196.364854</v>
      </c>
      <c r="I32" s="21"/>
      <c r="J32" s="22">
        <f>+(G32-D32)/D32*100</f>
        <v>3.601829892713329</v>
      </c>
      <c r="K32" s="173">
        <f>+(H32-E32)/E32*100</f>
        <v>0.6991913151238087</v>
      </c>
      <c r="L32" s="19"/>
      <c r="M32" s="19"/>
      <c r="N32" s="19"/>
    </row>
    <row r="33" spans="1:14" s="132" customFormat="1" ht="18.75" customHeight="1" thickBot="1">
      <c r="A33" s="226"/>
      <c r="B33" s="174" t="s">
        <v>15</v>
      </c>
      <c r="C33" s="175"/>
      <c r="D33" s="176">
        <f>SUM(D26:D32)</f>
        <v>2520.597706</v>
      </c>
      <c r="E33" s="177">
        <f>SUM(E26:E32)</f>
        <v>5041.485198</v>
      </c>
      <c r="F33" s="175"/>
      <c r="G33" s="176">
        <f>SUM(G26:G32)</f>
        <v>2745.576263</v>
      </c>
      <c r="H33" s="177">
        <f>SUM(H26:H32)</f>
        <v>4977.026950000001</v>
      </c>
      <c r="I33" s="178"/>
      <c r="J33" s="178">
        <f>+(G33-D33)/D33*100</f>
        <v>8.925603497315883</v>
      </c>
      <c r="K33" s="179">
        <f>+(H33-E33)/E33*100</f>
        <v>-1.2785567242282123</v>
      </c>
      <c r="L33" s="180"/>
      <c r="M33" s="180"/>
      <c r="N33" s="180"/>
    </row>
    <row r="34" spans="1:14" ht="23.25" customHeight="1" thickBot="1">
      <c r="A34" s="226"/>
      <c r="B34" s="239" t="s">
        <v>16</v>
      </c>
      <c r="C34" s="240"/>
      <c r="D34" s="240"/>
      <c r="E34" s="240"/>
      <c r="F34" s="240"/>
      <c r="G34" s="240"/>
      <c r="H34" s="240"/>
      <c r="I34" s="240"/>
      <c r="J34" s="240"/>
      <c r="K34" s="240"/>
      <c r="L34" s="240"/>
      <c r="M34" s="240"/>
      <c r="N34" s="241"/>
    </row>
    <row r="35" spans="1:14" ht="16.5" customHeight="1" thickBot="1">
      <c r="A35" s="226"/>
      <c r="B35" s="332" t="s">
        <v>3</v>
      </c>
      <c r="C35" s="256" t="s">
        <v>100</v>
      </c>
      <c r="D35" s="257"/>
      <c r="E35" s="258"/>
      <c r="F35" s="256" t="s">
        <v>101</v>
      </c>
      <c r="G35" s="257"/>
      <c r="H35" s="258"/>
      <c r="I35" s="259" t="s">
        <v>6</v>
      </c>
      <c r="J35" s="260"/>
      <c r="K35" s="261"/>
      <c r="L35" s="262" t="s">
        <v>19</v>
      </c>
      <c r="M35" s="263"/>
      <c r="N35" s="264"/>
    </row>
    <row r="36" spans="1:14" ht="15.75" customHeight="1" thickBot="1">
      <c r="A36" s="226"/>
      <c r="B36" s="332"/>
      <c r="C36" s="165" t="s">
        <v>7</v>
      </c>
      <c r="D36" s="166" t="s">
        <v>8</v>
      </c>
      <c r="E36" s="167" t="s">
        <v>9</v>
      </c>
      <c r="F36" s="165" t="s">
        <v>7</v>
      </c>
      <c r="G36" s="166" t="s">
        <v>8</v>
      </c>
      <c r="H36" s="167" t="s">
        <v>9</v>
      </c>
      <c r="I36" s="168" t="s">
        <v>7</v>
      </c>
      <c r="J36" s="166" t="s">
        <v>8</v>
      </c>
      <c r="K36" s="167" t="s">
        <v>9</v>
      </c>
      <c r="L36" s="168" t="s">
        <v>7</v>
      </c>
      <c r="M36" s="166" t="s">
        <v>8</v>
      </c>
      <c r="N36" s="181" t="s">
        <v>9</v>
      </c>
    </row>
    <row r="37" spans="1:14" ht="20.25" customHeight="1">
      <c r="A37" s="226"/>
      <c r="B37" s="182" t="s">
        <v>10</v>
      </c>
      <c r="C37" s="14">
        <f>+'[4]יולי'!$D$3</f>
        <v>25644</v>
      </c>
      <c r="D37" s="15">
        <f>+'[4]יולי'!$C$3/1000000</f>
        <v>358.280449</v>
      </c>
      <c r="E37" s="13">
        <f>+'[4]יולי'!$G$3/1000000</f>
        <v>879.291096</v>
      </c>
      <c r="F37" s="14">
        <f>+'[3]יולי'!$D$3</f>
        <v>26322</v>
      </c>
      <c r="G37" s="15">
        <f>+'[3]יולי'!$C$3/1000000</f>
        <v>372.987776</v>
      </c>
      <c r="H37" s="13">
        <f>+'[3]יולי'!$G$3/1000000</f>
        <v>790.780528</v>
      </c>
      <c r="I37" s="17">
        <f aca="true" t="shared" si="1" ref="I37:K42">+(F37-C37)/C37*100</f>
        <v>2.6438933083762284</v>
      </c>
      <c r="J37" s="17">
        <f t="shared" si="1"/>
        <v>4.104976155145999</v>
      </c>
      <c r="K37" s="18">
        <f t="shared" si="1"/>
        <v>-10.066128089166963</v>
      </c>
      <c r="L37" s="17">
        <f>+(F37-'[3]יוני'!$D3)/'[3]יוני'!$D3*100</f>
        <v>112.82341526520052</v>
      </c>
      <c r="M37" s="17">
        <f>+(G37*1000000-'[3]יוני'!$C3)/'[3]יוני'!$C3*100</f>
        <v>106.88696357527476</v>
      </c>
      <c r="N37" s="183">
        <f>+(H37*1000000-'[3]יוני'!$G3)/'[3]יוני'!$G3*100</f>
        <v>102.85916615559631</v>
      </c>
    </row>
    <row r="38" spans="1:14" ht="20.25" customHeight="1">
      <c r="A38" s="226"/>
      <c r="B38" s="182" t="s">
        <v>11</v>
      </c>
      <c r="C38" s="14">
        <f>+'[4]יולי'!$D$4</f>
        <v>1098</v>
      </c>
      <c r="D38" s="15">
        <f>+'[4]יולי'!$C$4/1000000</f>
        <v>20.452175</v>
      </c>
      <c r="E38" s="13">
        <f>+'[4]יולי'!$G$4/1000000</f>
        <v>63.007644</v>
      </c>
      <c r="F38" s="14">
        <f>+'[3]יולי'!$D$4</f>
        <v>1161</v>
      </c>
      <c r="G38" s="15">
        <f>+'[3]יולי'!$C$4/1000000</f>
        <v>19.627017</v>
      </c>
      <c r="H38" s="13">
        <f>+'[3]יולי'!$G$4/1000000</f>
        <v>53.512587</v>
      </c>
      <c r="I38" s="17">
        <f t="shared" si="1"/>
        <v>5.737704918032787</v>
      </c>
      <c r="J38" s="17">
        <f t="shared" si="1"/>
        <v>-4.0345733399993</v>
      </c>
      <c r="K38" s="18">
        <f t="shared" si="1"/>
        <v>-15.069690591827234</v>
      </c>
      <c r="L38" s="17">
        <f>+(F38-'[3]יוני'!$D4)/'[3]יוני'!$D4*100</f>
        <v>139.38144329896906</v>
      </c>
      <c r="M38" s="17">
        <f>+(G38*1000000-'[3]יוני'!$C4)/'[3]יוני'!$C4*100</f>
        <v>120.084896382905</v>
      </c>
      <c r="N38" s="183">
        <f>+(H38*1000000-'[3]יוני'!$G4)/'[3]יוני'!$G4*100</f>
        <v>124.83393197217976</v>
      </c>
    </row>
    <row r="39" spans="1:14" ht="20.25" customHeight="1">
      <c r="A39" s="226"/>
      <c r="B39" s="182" t="s">
        <v>12</v>
      </c>
      <c r="C39" s="14">
        <f>+'[4]יולי'!$D$5</f>
        <v>2162</v>
      </c>
      <c r="D39" s="15">
        <f>+'[4]יולי'!$C$5/1000000</f>
        <v>5.572246</v>
      </c>
      <c r="E39" s="13">
        <f>+'[4]יולי'!$G$5/1000000</f>
        <v>10.292792</v>
      </c>
      <c r="F39" s="14">
        <f>+'[3]יולי'!$D$5</f>
        <v>5700</v>
      </c>
      <c r="G39" s="15">
        <f>+'[3]יולי'!$C$5/1000000</f>
        <v>6.55152</v>
      </c>
      <c r="H39" s="13">
        <f>+'[3]יולי'!$G$5/1000000</f>
        <v>8.347721</v>
      </c>
      <c r="I39" s="21">
        <f t="shared" si="1"/>
        <v>163.64477335800186</v>
      </c>
      <c r="J39" s="22">
        <f t="shared" si="1"/>
        <v>17.57413437956616</v>
      </c>
      <c r="K39" s="23">
        <f t="shared" si="1"/>
        <v>-18.897408982907653</v>
      </c>
      <c r="L39" s="17">
        <f>+(F39-'[3]יוני'!$D5)/'[3]יוני'!$D5*100</f>
        <v>113.48314606741575</v>
      </c>
      <c r="M39" s="17">
        <f>+(G39*1000000-'[3]יוני'!$C5)/'[3]יוני'!$C5*100</f>
        <v>29.452222070296603</v>
      </c>
      <c r="N39" s="183">
        <f>+(H39*1000000-'[3]יוני'!$G5)/'[3]יוני'!$G5*100</f>
        <v>14.538208166292863</v>
      </c>
    </row>
    <row r="40" spans="1:14" ht="20.25" customHeight="1">
      <c r="A40" s="226"/>
      <c r="B40" s="182" t="s">
        <v>13</v>
      </c>
      <c r="C40" s="14">
        <f>+'[4]יולי'!$D$6+'[4]יולי'!$D$7</f>
        <v>609</v>
      </c>
      <c r="D40" s="15">
        <f>+('[4]יולי'!$C$6+'[4]יולי'!$C$7)/1000000</f>
        <v>30.520411</v>
      </c>
      <c r="E40" s="13">
        <f>+('[4]יולי'!$G$6+'[4]יולי'!$G$7)/1000000</f>
        <v>1.155494</v>
      </c>
      <c r="F40" s="14">
        <f>+'[3]יולי'!$D$6+'[3]יולי'!$D$7</f>
        <v>756</v>
      </c>
      <c r="G40" s="15">
        <f>+('[3]יולי'!$C$6+'[3]יולי'!$C$7)/1000000</f>
        <v>50.877273</v>
      </c>
      <c r="H40" s="13">
        <f>+('[3]יולי'!$G$6+'[3]יולי'!$G$7)/1000000</f>
        <v>1.619332</v>
      </c>
      <c r="I40" s="21">
        <f t="shared" si="1"/>
        <v>24.137931034482758</v>
      </c>
      <c r="J40" s="22">
        <f t="shared" si="1"/>
        <v>66.69917387416572</v>
      </c>
      <c r="K40" s="23">
        <f t="shared" si="1"/>
        <v>40.1419652546876</v>
      </c>
      <c r="L40" s="17">
        <f>+(F40-('[3]יוני'!$D$6+'[3]יוני'!$D$7))/('[3]יוני'!$D$6+'[3]יוני'!$D$7)*100</f>
        <v>8.30945558739255</v>
      </c>
      <c r="M40" s="17">
        <f>+(G40*1000000-('[3]יוני'!$C$6+'[3]יוני'!$C$7))/('[3]יוני'!$C$6+'[3]יוני'!$C$7)*100</f>
        <v>38.51104838637006</v>
      </c>
      <c r="N40" s="183">
        <f>+(H40*1000000-('[3]יוני'!$G$6+'[3]יוני'!$G$7))/('[3]יוני'!$G$6+'[3]יוני'!$G$7)*100</f>
        <v>-23.766149882965724</v>
      </c>
    </row>
    <row r="41" spans="1:14" ht="20.25" customHeight="1">
      <c r="A41" s="226"/>
      <c r="B41" s="182" t="s">
        <v>20</v>
      </c>
      <c r="C41" s="14">
        <f>+'[4]יולי'!$D$9</f>
        <v>306</v>
      </c>
      <c r="D41" s="15">
        <f>'[4]יולי'!$C$9/1000000</f>
        <v>5.577562</v>
      </c>
      <c r="E41" s="13">
        <f>'[4]יולי'!$G$9/1000000</f>
        <v>0.071325</v>
      </c>
      <c r="F41" s="14">
        <f>+'[3]יולי'!$D$9</f>
        <v>443</v>
      </c>
      <c r="G41" s="15">
        <f>'[3]יולי'!$C$9/1000000</f>
        <v>8.545664</v>
      </c>
      <c r="H41" s="13">
        <f>'[3]יולי'!$G$9/1000000</f>
        <v>0.024483</v>
      </c>
      <c r="I41" s="21">
        <f t="shared" si="1"/>
        <v>44.771241830065364</v>
      </c>
      <c r="J41" s="22">
        <f t="shared" si="1"/>
        <v>53.21504270145271</v>
      </c>
      <c r="K41" s="23">
        <f t="shared" si="1"/>
        <v>-65.67402733964246</v>
      </c>
      <c r="L41" s="17">
        <f>+(F41-'[3]יוני'!$D9)/'[3]יוני'!$D9*100</f>
        <v>41.533546325878596</v>
      </c>
      <c r="M41" s="17">
        <f>+(G41*1000000-'[3]יוני'!$C9)/'[3]יוני'!$C9*100</f>
        <v>32.91357991280489</v>
      </c>
      <c r="N41" s="183">
        <f>+(H41*1000000-'[3]יוני'!$G9)/'[3]יוני'!$G9*100</f>
        <v>-68.16627442822036</v>
      </c>
    </row>
    <row r="42" spans="1:14" ht="20.25" customHeight="1">
      <c r="A42" s="226"/>
      <c r="B42" s="182" t="s">
        <v>21</v>
      </c>
      <c r="C42" s="14">
        <f>+'[4]יולי'!$D$10</f>
        <v>8</v>
      </c>
      <c r="D42" s="38">
        <f>'[4]יולי'!$C$10/1000000</f>
        <v>0.216456</v>
      </c>
      <c r="E42" s="37">
        <f>'[4]יולי'!$G$10/1000000</f>
        <v>0.055297</v>
      </c>
      <c r="F42" s="14">
        <f>+'[3]יולי'!$D$10</f>
        <v>15</v>
      </c>
      <c r="G42" s="38">
        <f>'[3]יולי'!$C$10/1000000</f>
        <v>0.394459</v>
      </c>
      <c r="H42" s="37">
        <f>'[3]יולי'!$G$10/1000000</f>
        <v>0.117039</v>
      </c>
      <c r="I42" s="21">
        <f t="shared" si="1"/>
        <v>87.5</v>
      </c>
      <c r="J42" s="22">
        <f t="shared" si="1"/>
        <v>82.23518867575858</v>
      </c>
      <c r="K42" s="23">
        <f t="shared" si="1"/>
        <v>111.65524350326422</v>
      </c>
      <c r="L42" s="17">
        <f>+(F42-'[3]יוני'!$D10)/'[3]יוני'!$D10*100</f>
        <v>36.36363636363637</v>
      </c>
      <c r="M42" s="17">
        <f>+(G42*1000000-'[3]יוני'!$C10)/'[3]יוני'!$C10*100</f>
        <v>40.69832143188352</v>
      </c>
      <c r="N42" s="183">
        <f>+(H42*1000000-'[3]יוני'!$G10)/'[3]יוני'!$G10*100</f>
        <v>105.20197769829582</v>
      </c>
    </row>
    <row r="43" spans="1:14" ht="20.25" customHeight="1" thickBot="1">
      <c r="A43" s="226"/>
      <c r="B43" s="182" t="s">
        <v>14</v>
      </c>
      <c r="C43" s="14"/>
      <c r="D43" s="15">
        <f>+'[4]יולי'!$C$8/1000000</f>
        <v>43.577963</v>
      </c>
      <c r="E43" s="13">
        <f>+'[4]יולי'!$G$8/1000000</f>
        <v>33.480225</v>
      </c>
      <c r="F43" s="14"/>
      <c r="G43" s="15">
        <f>+'[3]יולי'!$C$8/1000000</f>
        <v>48.546752</v>
      </c>
      <c r="H43" s="13">
        <f>+'[3]יולי'!$G$8/1000000</f>
        <v>33.801384</v>
      </c>
      <c r="I43" s="21"/>
      <c r="J43" s="22">
        <f>+(G43-D43)/D43*100</f>
        <v>11.402068059032501</v>
      </c>
      <c r="K43" s="23">
        <f>+(H43-E43)/E43*100</f>
        <v>0.9592498258300282</v>
      </c>
      <c r="L43" s="17"/>
      <c r="M43" s="17">
        <f>+(G43*1000000-'[3]יוני'!$C$8)/'[3]יוני'!$C$8*100</f>
        <v>17.138075411130878</v>
      </c>
      <c r="N43" s="183">
        <f>+(H43*1000000-'[3]יוני'!$G$8)/'[3]יוני'!$G$8*100</f>
        <v>18.31572490564095</v>
      </c>
    </row>
    <row r="44" spans="1:14" ht="19.5" customHeight="1" thickBot="1">
      <c r="A44" s="227"/>
      <c r="B44" s="184" t="s">
        <v>15</v>
      </c>
      <c r="C44" s="25"/>
      <c r="D44" s="26">
        <f>SUM(D37:D43)</f>
        <v>464.197262</v>
      </c>
      <c r="E44" s="27">
        <f>SUM(E37:E43)</f>
        <v>987.353873</v>
      </c>
      <c r="F44" s="25"/>
      <c r="G44" s="26">
        <f>SUM(G37:G43)</f>
        <v>507.53046099999995</v>
      </c>
      <c r="H44" s="27">
        <f>SUM(H37:H43)</f>
        <v>888.203074</v>
      </c>
      <c r="I44" s="28"/>
      <c r="J44" s="29">
        <f>+(G44-D44)/D44*100</f>
        <v>9.335082851048767</v>
      </c>
      <c r="K44" s="30">
        <f>+(H44-E44)/E44*100</f>
        <v>-10.042073233453555</v>
      </c>
      <c r="L44" s="28"/>
      <c r="M44" s="29">
        <f>+(G44*1000000-'[3]יוני'!$C$21)/'[3]יוני'!$C$21*100</f>
        <v>113.51177451602035</v>
      </c>
      <c r="N44" s="185">
        <f>+(H44*1000000-'[3]יוני'!$G$21)/'[3]יוני'!$G$21*100</f>
        <v>109.89536034103185</v>
      </c>
    </row>
    <row r="45" ht="21" customHeight="1" hidden="1"/>
    <row r="46" ht="21" customHeight="1" hidden="1"/>
    <row r="47" ht="21" customHeight="1" hidden="1"/>
    <row r="48" ht="21" customHeight="1" hidden="1"/>
    <row r="49" ht="21" customHeight="1" hidden="1"/>
    <row r="50" ht="21" customHeight="1"/>
    <row r="51" spans="2:14" ht="21"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11.25" customHeight="1">
      <c r="B53" s="98"/>
      <c r="C53" s="98"/>
      <c r="D53" s="98"/>
      <c r="E53" s="98"/>
      <c r="F53" s="98"/>
      <c r="G53" s="98"/>
      <c r="H53" s="98"/>
      <c r="I53" s="98"/>
      <c r="J53" s="98"/>
      <c r="K53" s="98"/>
      <c r="L53" s="98"/>
      <c r="M53" s="98"/>
      <c r="N53" s="98"/>
    </row>
    <row r="54" spans="2:14" ht="22.5" customHeight="1">
      <c r="B54" s="98"/>
      <c r="C54" s="98"/>
      <c r="D54" s="98"/>
      <c r="E54" s="98"/>
      <c r="F54" s="98"/>
      <c r="G54" s="98"/>
      <c r="H54" s="98"/>
      <c r="I54" s="98"/>
      <c r="J54" s="98"/>
      <c r="K54" s="98"/>
      <c r="L54" s="98"/>
      <c r="M54" s="98"/>
      <c r="N54" s="98"/>
    </row>
    <row r="55" spans="2:14" ht="11.25" customHeight="1">
      <c r="B55" s="98"/>
      <c r="C55" s="98"/>
      <c r="D55" s="98"/>
      <c r="E55" s="98"/>
      <c r="F55" s="98"/>
      <c r="G55" s="98"/>
      <c r="H55" s="98"/>
      <c r="I55" s="98"/>
      <c r="J55" s="98"/>
      <c r="K55" s="98"/>
      <c r="L55" s="98"/>
      <c r="M55" s="98"/>
      <c r="N55" s="98"/>
    </row>
    <row r="56" ht="11.25" customHeight="1"/>
    <row r="57" ht="11.25" customHeight="1"/>
    <row r="58" ht="14.25"/>
    <row r="59" ht="14.25"/>
    <row r="60" spans="4:14" ht="16.5" customHeight="1" thickBot="1">
      <c r="D60" s="186" t="s">
        <v>0</v>
      </c>
      <c r="E60" s="186"/>
      <c r="F60" s="186"/>
      <c r="G60" s="186"/>
      <c r="H60" s="186"/>
      <c r="I60" s="186"/>
      <c r="J60" s="186"/>
      <c r="K60" s="186"/>
      <c r="L60" s="186"/>
      <c r="M60" s="186"/>
      <c r="N60" s="186"/>
    </row>
    <row r="61" spans="1:14" ht="20.25" customHeight="1" thickBot="1">
      <c r="A61" s="328" t="s">
        <v>1</v>
      </c>
      <c r="B61" s="329"/>
      <c r="C61" s="329"/>
      <c r="D61" s="329"/>
      <c r="E61" s="329"/>
      <c r="F61" s="329"/>
      <c r="G61" s="329"/>
      <c r="H61" s="329"/>
      <c r="I61" s="329"/>
      <c r="J61" s="329"/>
      <c r="K61" s="329"/>
      <c r="L61" s="329"/>
      <c r="M61" s="329"/>
      <c r="N61" s="330"/>
    </row>
    <row r="62" spans="1:14" s="2" customFormat="1" ht="17.25" customHeight="1" thickBot="1">
      <c r="A62" s="47"/>
      <c r="B62" s="325" t="s">
        <v>23</v>
      </c>
      <c r="C62" s="327" t="s">
        <v>98</v>
      </c>
      <c r="D62" s="246"/>
      <c r="E62" s="247"/>
      <c r="F62" s="327" t="s">
        <v>99</v>
      </c>
      <c r="G62" s="246"/>
      <c r="H62" s="247"/>
      <c r="I62" s="233" t="s">
        <v>6</v>
      </c>
      <c r="J62" s="234"/>
      <c r="K62" s="235"/>
      <c r="L62" s="248"/>
      <c r="M62" s="249"/>
      <c r="N62" s="250"/>
    </row>
    <row r="63" spans="1:14" s="170" customFormat="1" ht="17.25" customHeight="1" thickBot="1">
      <c r="A63" s="187"/>
      <c r="B63" s="326"/>
      <c r="C63" s="188" t="s">
        <v>7</v>
      </c>
      <c r="D63" s="189" t="s">
        <v>8</v>
      </c>
      <c r="E63" s="190" t="s">
        <v>9</v>
      </c>
      <c r="F63" s="188" t="s">
        <v>7</v>
      </c>
      <c r="G63" s="189" t="s">
        <v>8</v>
      </c>
      <c r="H63" s="190" t="s">
        <v>9</v>
      </c>
      <c r="I63" s="191" t="s">
        <v>7</v>
      </c>
      <c r="J63" s="189" t="s">
        <v>8</v>
      </c>
      <c r="K63" s="190" t="s">
        <v>9</v>
      </c>
      <c r="L63" s="191"/>
      <c r="M63" s="189"/>
      <c r="N63" s="181"/>
    </row>
    <row r="64" spans="1:14" s="2" customFormat="1" ht="26.25" customHeight="1">
      <c r="A64" s="267" t="s">
        <v>26</v>
      </c>
      <c r="B64" s="182" t="s">
        <v>27</v>
      </c>
      <c r="C64" s="14">
        <f>+'[1]כמויות'!$J$23</f>
        <v>223892</v>
      </c>
      <c r="D64" s="56">
        <f>+'[1]ערכים'!$J$23/1000</f>
        <v>99.476</v>
      </c>
      <c r="E64" s="57"/>
      <c r="F64" s="14">
        <f>+'[1]כמויות'!$K$23</f>
        <v>215567</v>
      </c>
      <c r="G64" s="56">
        <f>+'[1]ערכים'!$K$23/1000</f>
        <v>97.476</v>
      </c>
      <c r="H64" s="57"/>
      <c r="I64" s="21">
        <f aca="true" t="shared" si="2" ref="I64:J70">+(F64-C64)/C64*100</f>
        <v>-3.7183106140460582</v>
      </c>
      <c r="J64" s="22">
        <f t="shared" si="2"/>
        <v>-2.01053520447143</v>
      </c>
      <c r="K64" s="23"/>
      <c r="L64" s="58"/>
      <c r="M64" s="58"/>
      <c r="N64" s="59"/>
    </row>
    <row r="65" spans="1:14" s="2" customFormat="1" ht="26.25" customHeight="1">
      <c r="A65" s="267"/>
      <c r="B65" s="182" t="s">
        <v>28</v>
      </c>
      <c r="C65" s="14">
        <f>+'[1]כמויות'!$P$23</f>
        <v>201067</v>
      </c>
      <c r="D65" s="56">
        <f>+'[1]ערכים'!$P$23/1000</f>
        <v>52.55</v>
      </c>
      <c r="E65" s="57"/>
      <c r="F65" s="14">
        <f>+'[1]כמויות'!$Q$23</f>
        <v>200348</v>
      </c>
      <c r="G65" s="56">
        <f>+'[1]ערכים'!$Q$23/1000</f>
        <v>53.846</v>
      </c>
      <c r="H65" s="57"/>
      <c r="I65" s="21">
        <f t="shared" si="2"/>
        <v>-0.357592245370946</v>
      </c>
      <c r="J65" s="22">
        <f t="shared" si="2"/>
        <v>2.466222645099904</v>
      </c>
      <c r="K65" s="23"/>
      <c r="L65" s="58"/>
      <c r="M65" s="58"/>
      <c r="N65" s="59"/>
    </row>
    <row r="66" spans="1:14" s="2" customFormat="1" ht="26.25" customHeight="1">
      <c r="A66" s="267"/>
      <c r="B66" s="182" t="s">
        <v>29</v>
      </c>
      <c r="C66" s="14">
        <f>+'[1]כמויות'!$S$23</f>
        <v>39480</v>
      </c>
      <c r="D66" s="56">
        <f>+'[1]ערכים'!$S$23/1000</f>
        <v>9.207</v>
      </c>
      <c r="E66" s="57"/>
      <c r="F66" s="14">
        <f>+'[1]כמויות'!$T$23</f>
        <v>27946</v>
      </c>
      <c r="G66" s="56">
        <f>+'[1]ערכים'!$T$23/1000</f>
        <v>7.058</v>
      </c>
      <c r="H66" s="57"/>
      <c r="I66" s="21">
        <f t="shared" si="2"/>
        <v>-29.214792299898683</v>
      </c>
      <c r="J66" s="22">
        <f t="shared" si="2"/>
        <v>-23.34093624416206</v>
      </c>
      <c r="K66" s="23"/>
      <c r="L66" s="58"/>
      <c r="M66" s="58"/>
      <c r="N66" s="59"/>
    </row>
    <row r="67" spans="1:14" s="2" customFormat="1" ht="26.25" customHeight="1" thickBot="1">
      <c r="A67" s="267"/>
      <c r="B67" s="182" t="s">
        <v>30</v>
      </c>
      <c r="C67" s="14">
        <f>+'[1]כמויות'!$M$23</f>
        <v>55197</v>
      </c>
      <c r="D67" s="56">
        <f>+'[1]ערכים'!$M$23/1000</f>
        <v>17.214</v>
      </c>
      <c r="E67" s="57"/>
      <c r="F67" s="14">
        <f>+'[1]כמויות'!$N$23</f>
        <v>54809</v>
      </c>
      <c r="G67" s="56">
        <f>+'[1]ערכים'!$N$23/1000</f>
        <v>18.573</v>
      </c>
      <c r="H67" s="57"/>
      <c r="I67" s="21">
        <f t="shared" si="2"/>
        <v>-0.7029367538090838</v>
      </c>
      <c r="J67" s="22">
        <f t="shared" si="2"/>
        <v>7.8947368421052735</v>
      </c>
      <c r="K67" s="23"/>
      <c r="L67" s="58"/>
      <c r="M67" s="58"/>
      <c r="N67" s="59"/>
    </row>
    <row r="68" spans="1:14" s="2" customFormat="1" ht="33.75" customHeight="1">
      <c r="A68" s="268" t="s">
        <v>33</v>
      </c>
      <c r="B68" s="176" t="s">
        <v>34</v>
      </c>
      <c r="C68" s="62">
        <f>+'[1]כמויות'!$Y$23</f>
        <v>418375</v>
      </c>
      <c r="D68" s="63">
        <f>+'[1]ערכים'!$Y$23/1000</f>
        <v>148.528</v>
      </c>
      <c r="E68" s="64"/>
      <c r="F68" s="62">
        <f>+'[1]כמויות'!$Z$23</f>
        <v>408897</v>
      </c>
      <c r="G68" s="63">
        <f>+'[1]ערכים'!$Z$23/1000</f>
        <v>144.739</v>
      </c>
      <c r="H68" s="64"/>
      <c r="I68" s="65">
        <f t="shared" si="2"/>
        <v>-2.26543172990738</v>
      </c>
      <c r="J68" s="66">
        <f t="shared" si="2"/>
        <v>-2.551034148443383</v>
      </c>
      <c r="K68" s="67"/>
      <c r="L68" s="68"/>
      <c r="M68" s="68"/>
      <c r="N68" s="69"/>
    </row>
    <row r="69" spans="1:14" s="2" customFormat="1" ht="33.75" customHeight="1" thickBot="1">
      <c r="A69" s="267"/>
      <c r="B69" s="182" t="s">
        <v>61</v>
      </c>
      <c r="C69" s="14">
        <f>+'[1]כמויות'!$V$23</f>
        <v>145270</v>
      </c>
      <c r="D69" s="56">
        <f>+'[1]ערכים'!$V$23/1000</f>
        <v>11.932</v>
      </c>
      <c r="E69" s="57"/>
      <c r="F69" s="14">
        <f>+'[1]כמויות'!$W$23</f>
        <v>115214</v>
      </c>
      <c r="G69" s="56">
        <f>+'[1]ערכים'!$W$23/1000</f>
        <v>9.789</v>
      </c>
      <c r="H69" s="57"/>
      <c r="I69" s="21">
        <f t="shared" si="2"/>
        <v>-20.68975012046534</v>
      </c>
      <c r="J69" s="22">
        <f t="shared" si="2"/>
        <v>-17.960107274555824</v>
      </c>
      <c r="K69" s="23"/>
      <c r="L69" s="58"/>
      <c r="M69" s="58"/>
      <c r="N69" s="59"/>
    </row>
    <row r="70" spans="1:14" s="132" customFormat="1" ht="27.75" customHeight="1" thickBot="1">
      <c r="A70" s="323" t="s">
        <v>37</v>
      </c>
      <c r="B70" s="324"/>
      <c r="C70" s="192">
        <f>+'[4]יולי'!$D$40/20</f>
        <v>201907.4</v>
      </c>
      <c r="D70" s="193">
        <f>+'[4]יולי'!$C$40/1000000</f>
        <v>114.518902</v>
      </c>
      <c r="E70" s="194">
        <f>+'[4]יולי'!$G$40/1000000</f>
        <v>2590.479488</v>
      </c>
      <c r="F70" s="192">
        <f>+'[3]יולי'!$D$40/20</f>
        <v>193653.9</v>
      </c>
      <c r="G70" s="193">
        <f>+'[3]יולי'!$C$40/1000000</f>
        <v>116.962295</v>
      </c>
      <c r="H70" s="194">
        <f>+'[3]יולי'!$G$40/1000000</f>
        <v>3042.285899</v>
      </c>
      <c r="I70" s="195">
        <f t="shared" si="2"/>
        <v>-4.087764985334862</v>
      </c>
      <c r="J70" s="196">
        <f t="shared" si="2"/>
        <v>2.1336154620134242</v>
      </c>
      <c r="K70" s="197">
        <f>+(H70-E70)/E70*100</f>
        <v>17.441034105574822</v>
      </c>
      <c r="L70" s="198"/>
      <c r="M70" s="198"/>
      <c r="N70" s="199"/>
    </row>
    <row r="71" spans="1:14" ht="21" customHeight="1" thickBot="1">
      <c r="A71" s="328" t="s">
        <v>16</v>
      </c>
      <c r="B71" s="329"/>
      <c r="C71" s="329"/>
      <c r="D71" s="329"/>
      <c r="E71" s="329"/>
      <c r="F71" s="329"/>
      <c r="G71" s="329"/>
      <c r="H71" s="329"/>
      <c r="I71" s="329"/>
      <c r="J71" s="329"/>
      <c r="K71" s="329"/>
      <c r="L71" s="329"/>
      <c r="M71" s="329"/>
      <c r="N71" s="330"/>
    </row>
    <row r="72" spans="1:14" ht="16.5" customHeight="1" thickBot="1">
      <c r="A72" s="200"/>
      <c r="B72" s="325" t="s">
        <v>23</v>
      </c>
      <c r="C72" s="256" t="s">
        <v>100</v>
      </c>
      <c r="D72" s="257"/>
      <c r="E72" s="258"/>
      <c r="F72" s="256" t="s">
        <v>101</v>
      </c>
      <c r="G72" s="257"/>
      <c r="H72" s="258"/>
      <c r="I72" s="233" t="s">
        <v>6</v>
      </c>
      <c r="J72" s="234"/>
      <c r="K72" s="235"/>
      <c r="L72" s="248" t="s">
        <v>19</v>
      </c>
      <c r="M72" s="249"/>
      <c r="N72" s="250"/>
    </row>
    <row r="73" spans="1:14" ht="16.5" customHeight="1" thickBot="1">
      <c r="A73" s="187"/>
      <c r="B73" s="326"/>
      <c r="C73" s="188" t="s">
        <v>7</v>
      </c>
      <c r="D73" s="189" t="s">
        <v>8</v>
      </c>
      <c r="E73" s="190" t="s">
        <v>9</v>
      </c>
      <c r="F73" s="188" t="s">
        <v>7</v>
      </c>
      <c r="G73" s="189" t="s">
        <v>8</v>
      </c>
      <c r="H73" s="190" t="s">
        <v>9</v>
      </c>
      <c r="I73" s="191" t="s">
        <v>7</v>
      </c>
      <c r="J73" s="189" t="s">
        <v>8</v>
      </c>
      <c r="K73" s="190" t="s">
        <v>9</v>
      </c>
      <c r="L73" s="191" t="s">
        <v>7</v>
      </c>
      <c r="M73" s="189" t="s">
        <v>8</v>
      </c>
      <c r="N73" s="181" t="s">
        <v>9</v>
      </c>
    </row>
    <row r="74" spans="1:14" ht="25.5" customHeight="1">
      <c r="A74" s="267" t="s">
        <v>26</v>
      </c>
      <c r="B74" s="182" t="s">
        <v>27</v>
      </c>
      <c r="C74" s="14">
        <f>+'[1]כמויות'!$J$12</f>
        <v>37625</v>
      </c>
      <c r="D74" s="56">
        <f>+'[1]ערכים'!$J$12/1000</f>
        <v>16.67</v>
      </c>
      <c r="E74" s="57"/>
      <c r="F74" s="14">
        <f>+'[1]כמויות'!$K$12</f>
        <v>32739</v>
      </c>
      <c r="G74" s="56">
        <f>+'[1]ערכים'!$K$12/1000</f>
        <v>14.454</v>
      </c>
      <c r="H74" s="57"/>
      <c r="I74" s="21">
        <f aca="true" t="shared" si="3" ref="I74:J80">+(F74-C74)/C74*100</f>
        <v>-12.986046511627908</v>
      </c>
      <c r="J74" s="22">
        <f t="shared" si="3"/>
        <v>-13.293341331733657</v>
      </c>
      <c r="K74" s="23"/>
      <c r="L74" s="82">
        <f>+(F74-'[1]כמויות'!$K$9)/'[1]כמויות'!$K$9*100</f>
        <v>1.4219330855018588</v>
      </c>
      <c r="M74" s="83">
        <f>+(G74*1000-'[1]ערכים'!$K$9)/'[1]ערכים'!$K$9*100</f>
        <v>6.09997797841885</v>
      </c>
      <c r="N74" s="84"/>
    </row>
    <row r="75" spans="1:14" ht="25.5" customHeight="1">
      <c r="A75" s="267"/>
      <c r="B75" s="182" t="s">
        <v>28</v>
      </c>
      <c r="C75" s="14">
        <f>+'[1]כמויות'!$P$12</f>
        <v>31145</v>
      </c>
      <c r="D75" s="56">
        <f>+'[1]ערכים'!$P$12/1000</f>
        <v>7.231</v>
      </c>
      <c r="E75" s="57"/>
      <c r="F75" s="14">
        <f>+'[1]כמויות'!$Q$12</f>
        <v>20545</v>
      </c>
      <c r="G75" s="56">
        <f>+'[1]ערכים'!$Q$12/1000</f>
        <v>5.765</v>
      </c>
      <c r="H75" s="57"/>
      <c r="I75" s="21">
        <f t="shared" si="3"/>
        <v>-34.03435543425911</v>
      </c>
      <c r="J75" s="22">
        <f t="shared" si="3"/>
        <v>-20.27382104826442</v>
      </c>
      <c r="K75" s="23"/>
      <c r="L75" s="21">
        <f>+(F75-'[1]כמויות'!$Q$9)/'[1]כמויות'!$Q$9*100</f>
        <v>-42.11860825468376</v>
      </c>
      <c r="M75" s="22">
        <f>+(G75*1000-'[1]ערכים'!$Q$9)/'[1]ערכים'!$Q$9*100</f>
        <v>-40.27144633236635</v>
      </c>
      <c r="N75" s="85"/>
    </row>
    <row r="76" spans="1:14" ht="25.5" customHeight="1">
      <c r="A76" s="267"/>
      <c r="B76" s="182" t="s">
        <v>29</v>
      </c>
      <c r="C76" s="14">
        <f>+'[1]כמויות'!$S$12</f>
        <v>3660</v>
      </c>
      <c r="D76" s="56">
        <f>+'[1]ערכים'!$S$12/1000</f>
        <v>0.879</v>
      </c>
      <c r="E76" s="57"/>
      <c r="F76" s="14">
        <f>+'[1]כמויות'!$T$12</f>
        <v>2150</v>
      </c>
      <c r="G76" s="56">
        <f>+'[1]ערכים'!$T$12/1000</f>
        <v>0.678</v>
      </c>
      <c r="H76" s="57"/>
      <c r="I76" s="21">
        <f t="shared" si="3"/>
        <v>-41.2568306010929</v>
      </c>
      <c r="J76" s="22">
        <f t="shared" si="3"/>
        <v>-22.866894197952213</v>
      </c>
      <c r="K76" s="23"/>
      <c r="L76" s="21">
        <f>+(F76-'[1]כמויות'!$T$9)/'[1]כמויות'!$T$9*100</f>
        <v>-44.083224967490246</v>
      </c>
      <c r="M76" s="22">
        <f>+(G76*1000-'[1]ערכים'!$T$9)/'[1]ערכים'!$T$9*100</f>
        <v>-39.02877697841727</v>
      </c>
      <c r="N76" s="85"/>
    </row>
    <row r="77" spans="1:14" ht="25.5" customHeight="1" thickBot="1">
      <c r="A77" s="267"/>
      <c r="B77" s="182" t="s">
        <v>30</v>
      </c>
      <c r="C77" s="14">
        <f>+'[1]כמויות'!$M$12</f>
        <v>7702</v>
      </c>
      <c r="D77" s="56">
        <f>+'[1]ערכים'!$M$12/1000</f>
        <v>2.492</v>
      </c>
      <c r="E77" s="57"/>
      <c r="F77" s="14">
        <f>+'[1]כמויות'!$N$12</f>
        <v>7836</v>
      </c>
      <c r="G77" s="56">
        <f>+'[1]ערכים'!$N$12/1000</f>
        <v>2.62</v>
      </c>
      <c r="H77" s="57"/>
      <c r="I77" s="21">
        <f t="shared" si="3"/>
        <v>1.7398078421189302</v>
      </c>
      <c r="J77" s="22">
        <f t="shared" si="3"/>
        <v>5.136436597110759</v>
      </c>
      <c r="K77" s="23"/>
      <c r="L77" s="86">
        <f>+(F77-'[1]כמויות'!$N$9)/'[1]כמויות'!$N$9*100</f>
        <v>-32.824689241320186</v>
      </c>
      <c r="M77" s="87">
        <f>+(G77*1000-'[1]ערכים'!$N$9)/'[1]ערכים'!$N$9*100</f>
        <v>-31.859557867360206</v>
      </c>
      <c r="N77" s="88"/>
    </row>
    <row r="78" spans="1:14" ht="34.5" customHeight="1">
      <c r="A78" s="268" t="s">
        <v>33</v>
      </c>
      <c r="B78" s="176" t="s">
        <v>34</v>
      </c>
      <c r="C78" s="62">
        <f>+'[1]כמויות'!$Y$12</f>
        <v>49225</v>
      </c>
      <c r="D78" s="63">
        <f>+'[1]ערכים'!$Y$12/1000</f>
        <v>17.728</v>
      </c>
      <c r="E78" s="64"/>
      <c r="F78" s="62">
        <f>+'[1]כמויות'!$Z$12</f>
        <v>71724</v>
      </c>
      <c r="G78" s="63">
        <f>+'[1]ערכים'!$Z$12/1000</f>
        <v>26.597</v>
      </c>
      <c r="H78" s="64"/>
      <c r="I78" s="65">
        <f t="shared" si="3"/>
        <v>45.7064499746064</v>
      </c>
      <c r="J78" s="66">
        <f t="shared" si="3"/>
        <v>50.028203971119126</v>
      </c>
      <c r="K78" s="67"/>
      <c r="L78" s="22">
        <f>+(F78-'[1]כמויות'!$Z$9)/'[1]כמויות'!$Z$9*100</f>
        <v>23.713260659583277</v>
      </c>
      <c r="M78" s="22">
        <f>+(G78*1000-'[1]ערכים'!$Z$9)/'[1]ערכים'!$Z$9*100</f>
        <v>33.05152576288144</v>
      </c>
      <c r="N78" s="85"/>
    </row>
    <row r="79" spans="1:14" ht="34.5" customHeight="1" thickBot="1">
      <c r="A79" s="267"/>
      <c r="B79" s="182" t="s">
        <v>61</v>
      </c>
      <c r="C79" s="14">
        <f>+'[1]כמויות'!$V$12</f>
        <v>18225</v>
      </c>
      <c r="D79" s="56">
        <f>+'[1]ערכים'!$V$12/1000</f>
        <v>1.895</v>
      </c>
      <c r="E79" s="57"/>
      <c r="F79" s="14">
        <f>+'[1]כמויות'!$W$12</f>
        <v>18200</v>
      </c>
      <c r="G79" s="56">
        <f>+'[1]ערכים'!$W$12/1000</f>
        <v>2.025</v>
      </c>
      <c r="H79" s="57"/>
      <c r="I79" s="21">
        <f t="shared" si="3"/>
        <v>-0.1371742112482853</v>
      </c>
      <c r="J79" s="22">
        <f t="shared" si="3"/>
        <v>6.86015831134564</v>
      </c>
      <c r="K79" s="23"/>
      <c r="L79" s="22">
        <f>+(F79-'[1]כמויות'!$W$9)/'[1]כמויות'!$W$9*100</f>
        <v>-2.8556178275954096</v>
      </c>
      <c r="M79" s="22">
        <f>+(G79*1000-'[1]ערכים'!$W$9)/'[1]ערכים'!$W$9*100</f>
        <v>35</v>
      </c>
      <c r="N79" s="85"/>
    </row>
    <row r="80" spans="1:14" ht="20.25" customHeight="1" thickBot="1">
      <c r="A80" s="323" t="s">
        <v>37</v>
      </c>
      <c r="B80" s="324"/>
      <c r="C80" s="192">
        <f>+'[4]יולי'!$D$15/20</f>
        <v>31467.9</v>
      </c>
      <c r="D80" s="193">
        <f>+'[4]יולי'!$C$15/1000000</f>
        <v>17.393412</v>
      </c>
      <c r="E80" s="194">
        <f>+'[4]יולי'!$G$15/1000000</f>
        <v>412.259182</v>
      </c>
      <c r="F80" s="192">
        <f>+'[3]יולי'!$D$15/20</f>
        <v>28033.65</v>
      </c>
      <c r="G80" s="193">
        <f>+'[3]יולי'!$C$15/1000000</f>
        <v>17.070784</v>
      </c>
      <c r="H80" s="194">
        <f>+'[3]יולי'!$G$15/1000000</f>
        <v>481.208509</v>
      </c>
      <c r="I80" s="195">
        <f t="shared" si="3"/>
        <v>-10.913502330946773</v>
      </c>
      <c r="J80" s="196">
        <f t="shared" si="3"/>
        <v>-1.854886206340663</v>
      </c>
      <c r="K80" s="197">
        <f>+(H80-E80)/E80*100</f>
        <v>16.7247522942982</v>
      </c>
      <c r="L80" s="196">
        <f>+(F80-'[3]יוני'!$D$15/20)/('[3]יוני'!$D$15/20)*100</f>
        <v>5.268563231770981</v>
      </c>
      <c r="M80" s="196">
        <f>+(G80*1000000-'[3]יוני'!$C$15)/'[3]יוני'!$C$15*100</f>
        <v>5.659368355587422</v>
      </c>
      <c r="N80" s="201">
        <f>+(H80*1000000-'[3]יוני'!$G$15)/'[3]יוני'!$G$15*100</f>
        <v>5.199603065218252</v>
      </c>
    </row>
    <row r="81" spans="1:14" s="132" customFormat="1" ht="21" customHeight="1">
      <c r="A81" s="98"/>
      <c r="B81" s="98"/>
      <c r="C81" s="98"/>
      <c r="D81" s="98"/>
      <c r="E81" s="98"/>
      <c r="F81" s="98"/>
      <c r="G81" s="98"/>
      <c r="H81" s="98"/>
      <c r="I81" s="98"/>
      <c r="J81" s="98"/>
      <c r="K81" s="98"/>
      <c r="L81" s="98"/>
      <c r="M81" s="98"/>
      <c r="N81" s="98"/>
    </row>
    <row r="82" spans="1:14" s="132" customFormat="1" ht="39" customHeight="1">
      <c r="A82" s="98"/>
      <c r="B82" s="98"/>
      <c r="C82" s="98"/>
      <c r="D82" s="98"/>
      <c r="E82" s="98"/>
      <c r="F82" s="98"/>
      <c r="G82" s="98"/>
      <c r="H82" s="98"/>
      <c r="I82" s="98"/>
      <c r="J82" s="98"/>
      <c r="K82" s="98"/>
      <c r="L82" s="98"/>
      <c r="M82" s="98"/>
      <c r="N82" s="98"/>
    </row>
    <row r="83" spans="1:14" s="132" customFormat="1" ht="11.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20.25" customHeight="1">
      <c r="A85" s="98"/>
      <c r="B85" s="98"/>
      <c r="C85" s="98"/>
      <c r="D85" s="98"/>
      <c r="E85" s="98"/>
      <c r="F85" s="98"/>
      <c r="G85" s="98"/>
      <c r="H85" s="98"/>
      <c r="I85" s="98"/>
      <c r="J85" s="98"/>
      <c r="K85" s="98"/>
      <c r="L85" s="98"/>
      <c r="M85" s="98"/>
      <c r="N85" s="98"/>
    </row>
    <row r="86" spans="1:14" s="132" customFormat="1" ht="19.5" customHeight="1">
      <c r="A86" s="98"/>
      <c r="B86" s="265" t="s">
        <v>0</v>
      </c>
      <c r="C86" s="265"/>
      <c r="D86" s="265"/>
      <c r="E86" s="265"/>
      <c r="F86" s="265"/>
      <c r="G86" s="265"/>
      <c r="H86" s="265"/>
      <c r="I86" s="265"/>
      <c r="J86" s="265"/>
      <c r="K86" s="265"/>
      <c r="L86" s="265"/>
      <c r="M86" s="265"/>
      <c r="N86" s="265"/>
    </row>
    <row r="87" spans="4:14" s="2" customFormat="1" ht="12" customHeight="1" thickBot="1">
      <c r="D87" s="202"/>
      <c r="E87" s="202"/>
      <c r="G87" s="202"/>
      <c r="H87" s="202"/>
      <c r="I87" s="202"/>
      <c r="J87" s="202"/>
      <c r="K87" s="202"/>
      <c r="L87" s="202"/>
      <c r="M87" s="202"/>
      <c r="N87" s="202"/>
    </row>
    <row r="88" spans="1:14" s="134" customFormat="1" ht="16.5" customHeight="1" thickBot="1">
      <c r="A88" s="300" t="s">
        <v>46</v>
      </c>
      <c r="B88" s="315" t="s">
        <v>23</v>
      </c>
      <c r="C88" s="317" t="s">
        <v>8</v>
      </c>
      <c r="D88" s="318"/>
      <c r="E88" s="319" t="s">
        <v>39</v>
      </c>
      <c r="F88" s="319"/>
      <c r="G88" s="320" t="s">
        <v>6</v>
      </c>
      <c r="H88" s="321"/>
      <c r="I88" s="322" t="s">
        <v>8</v>
      </c>
      <c r="J88" s="312"/>
      <c r="K88" s="311" t="s">
        <v>39</v>
      </c>
      <c r="L88" s="312"/>
      <c r="M88" s="313" t="s">
        <v>6</v>
      </c>
      <c r="N88" s="314"/>
    </row>
    <row r="89" spans="1:14" s="139" customFormat="1" ht="21" customHeight="1" thickBot="1">
      <c r="A89" s="301"/>
      <c r="B89" s="316"/>
      <c r="C89" s="136" t="s">
        <v>102</v>
      </c>
      <c r="D89" s="136" t="s">
        <v>103</v>
      </c>
      <c r="E89" s="203" t="s">
        <v>102</v>
      </c>
      <c r="F89" s="203" t="s">
        <v>103</v>
      </c>
      <c r="G89" s="137" t="s">
        <v>42</v>
      </c>
      <c r="H89" s="138" t="s">
        <v>43</v>
      </c>
      <c r="I89" s="220">
        <v>41091</v>
      </c>
      <c r="J89" s="220">
        <v>41456</v>
      </c>
      <c r="K89" s="220">
        <v>41091</v>
      </c>
      <c r="L89" s="220">
        <v>41456</v>
      </c>
      <c r="M89" s="206" t="s">
        <v>42</v>
      </c>
      <c r="N89" s="207" t="s">
        <v>43</v>
      </c>
    </row>
    <row r="90" spans="1:14" s="2" customFormat="1" ht="14.25" customHeight="1">
      <c r="A90" s="302"/>
      <c r="B90" s="208" t="s">
        <v>47</v>
      </c>
      <c r="C90" s="142">
        <f>+'[4]יולי'!$C$38/1000000</f>
        <v>400.092768</v>
      </c>
      <c r="D90" s="142">
        <f>+'[3]יולי'!$C$38/1000000</f>
        <v>412.406859</v>
      </c>
      <c r="E90" s="143">
        <f>+'[4]יולי'!$G$38/1000000</f>
        <v>228.206574</v>
      </c>
      <c r="F90" s="143">
        <f>+'[3]יולי'!$G$38/1000000</f>
        <v>226.22208</v>
      </c>
      <c r="G90" s="144">
        <f>+(D90-C90)/C90*100</f>
        <v>3.077808944549585</v>
      </c>
      <c r="H90" s="145">
        <f>+(F90-E90)/E90*100</f>
        <v>-0.8696042209546444</v>
      </c>
      <c r="I90" s="142">
        <f>+'[4]יולי'!$C$13/1000000</f>
        <v>48.869015</v>
      </c>
      <c r="J90" s="142">
        <f>+'[3]יולי'!$C$13/1000000</f>
        <v>55.301268</v>
      </c>
      <c r="K90" s="142">
        <f>+'[4]יולי'!$G$13/1000000</f>
        <v>28.915207</v>
      </c>
      <c r="L90" s="142">
        <f>+'[3]יולי'!$G$13/1000000</f>
        <v>29.834377</v>
      </c>
      <c r="M90" s="209">
        <f>+(J90-I90)/I90*100</f>
        <v>13.162231733133979</v>
      </c>
      <c r="N90" s="210">
        <f>+(L90-K90)/K90*100</f>
        <v>3.178846341995757</v>
      </c>
    </row>
    <row r="91" spans="1:14" s="2" customFormat="1" ht="15" customHeight="1">
      <c r="A91" s="302"/>
      <c r="B91" s="208" t="s">
        <v>48</v>
      </c>
      <c r="C91" s="142">
        <f>+'[4]יולי'!$C$39/1000000</f>
        <v>66.646553</v>
      </c>
      <c r="D91" s="142">
        <f>+'[3]יולי'!$C$39/1000000</f>
        <v>79.762203</v>
      </c>
      <c r="E91" s="143">
        <f>+'[4]יולי'!$G$39/1000000</f>
        <v>285.985794</v>
      </c>
      <c r="F91" s="143">
        <f>+'[3]יולי'!$G$39/1000000</f>
        <v>421.437283</v>
      </c>
      <c r="G91" s="144">
        <f>+(D91-C91)/C91*100</f>
        <v>19.67941237711124</v>
      </c>
      <c r="H91" s="145">
        <f>+(F91-E91)/E91*100</f>
        <v>47.36301307329971</v>
      </c>
      <c r="I91" s="142">
        <f>+'[4]יולי'!$C$14/1000000</f>
        <v>13.429784</v>
      </c>
      <c r="J91" s="142">
        <f>+'[3]יולי'!$C$14/1000000</f>
        <v>9.907236</v>
      </c>
      <c r="K91" s="142">
        <f>+'[4]יולי'!$G$14/1000000</f>
        <v>70.682751</v>
      </c>
      <c r="L91" s="142">
        <f>+'[3]יולי'!$G$14/1000000</f>
        <v>34.125954</v>
      </c>
      <c r="M91" s="209">
        <f>+(J91-I91)/I91*100</f>
        <v>-26.229371969050284</v>
      </c>
      <c r="N91" s="210">
        <f>+(L91-K91)/K91*100</f>
        <v>-51.71954470193158</v>
      </c>
    </row>
    <row r="92" spans="1:14" s="2" customFormat="1" ht="14.25" customHeight="1" thickBot="1">
      <c r="A92" s="303"/>
      <c r="B92" s="211" t="s">
        <v>49</v>
      </c>
      <c r="C92" s="148">
        <f>+'[4]יולי'!$C$37/1000000</f>
        <v>2656.555887</v>
      </c>
      <c r="D92" s="148">
        <f>+'[3]יולי'!$C$37/1000000</f>
        <v>1793.350635</v>
      </c>
      <c r="E92" s="149">
        <f>+'[4]יולי'!$G$37/1000000</f>
        <v>1194.118174</v>
      </c>
      <c r="F92" s="149">
        <f>+'[3]יולי'!$G$37/1000000</f>
        <v>940.146167</v>
      </c>
      <c r="G92" s="150">
        <f>+(D92-C92)/C92*100</f>
        <v>-32.49339704179165</v>
      </c>
      <c r="H92" s="151">
        <f>+(F92-E92)/E92*100</f>
        <v>-21.268582333795045</v>
      </c>
      <c r="I92" s="148">
        <f>+'[4]יולי'!$C$12/1000000</f>
        <v>432.424968</v>
      </c>
      <c r="J92" s="148">
        <f>+'[3]יולי'!$C$12/1000000</f>
        <v>186.48219</v>
      </c>
      <c r="K92" s="148">
        <f>+'[4]יולי'!$G$12/1000000</f>
        <v>142.589381</v>
      </c>
      <c r="L92" s="148">
        <f>+'[3]יולי'!$G$12/1000000</f>
        <v>58.986147</v>
      </c>
      <c r="M92" s="212">
        <f>+(J92-I92)/I92*100</f>
        <v>-56.87524916461345</v>
      </c>
      <c r="N92" s="213">
        <f>+(L92-K92)/K92*100</f>
        <v>-58.632159992334905</v>
      </c>
    </row>
    <row r="93" spans="9:11" ht="12" customHeight="1">
      <c r="I93" s="214"/>
      <c r="J93" s="214"/>
      <c r="K93" s="214"/>
    </row>
    <row r="94" ht="12.75" customHeight="1" hidden="1"/>
    <row r="95" spans="1:2" ht="34.5" customHeight="1" thickBot="1">
      <c r="A95" s="215"/>
      <c r="B95" s="216"/>
    </row>
    <row r="96" spans="1:12" s="5" customFormat="1" ht="18" customHeight="1" thickBot="1">
      <c r="A96" s="287" t="s">
        <v>66</v>
      </c>
      <c r="B96" s="288"/>
      <c r="C96" s="308" t="s">
        <v>104</v>
      </c>
      <c r="D96" s="309"/>
      <c r="E96" s="309"/>
      <c r="F96" s="310"/>
      <c r="G96" s="291" t="s">
        <v>105</v>
      </c>
      <c r="H96" s="292"/>
      <c r="I96" s="292"/>
      <c r="J96" s="293"/>
      <c r="K96" s="294" t="s">
        <v>52</v>
      </c>
      <c r="L96" s="295"/>
    </row>
    <row r="97" spans="1:12" s="158" customFormat="1" ht="21" customHeight="1" thickBot="1">
      <c r="A97" s="289"/>
      <c r="B97" s="290"/>
      <c r="C97" s="296">
        <v>2012</v>
      </c>
      <c r="D97" s="297"/>
      <c r="E97" s="154">
        <v>2013</v>
      </c>
      <c r="F97" s="155" t="s">
        <v>53</v>
      </c>
      <c r="G97" s="296">
        <v>2012</v>
      </c>
      <c r="H97" s="297"/>
      <c r="I97" s="154">
        <v>2013</v>
      </c>
      <c r="J97" s="155" t="s">
        <v>53</v>
      </c>
      <c r="K97" s="156" t="s">
        <v>97</v>
      </c>
      <c r="L97" s="157" t="s">
        <v>53</v>
      </c>
    </row>
    <row r="98" spans="1:12" s="5" customFormat="1" ht="22.5" customHeight="1" thickBot="1">
      <c r="A98" s="159" t="s">
        <v>55</v>
      </c>
      <c r="B98" s="160"/>
      <c r="C98" s="298">
        <v>40337</v>
      </c>
      <c r="D98" s="299"/>
      <c r="E98" s="161">
        <v>39538</v>
      </c>
      <c r="F98" s="162">
        <f>+(E98-C98)/C98*100</f>
        <v>-1.9808116617497582</v>
      </c>
      <c r="G98" s="298">
        <v>6057</v>
      </c>
      <c r="H98" s="299"/>
      <c r="I98" s="161">
        <v>6370</v>
      </c>
      <c r="J98" s="162">
        <f>+(I98-G98)/G98*100</f>
        <v>5.167574706950635</v>
      </c>
      <c r="K98" s="163">
        <v>5902</v>
      </c>
      <c r="L98" s="164">
        <f>+(I98-K98)/K98*100</f>
        <v>7.929515418502203</v>
      </c>
    </row>
    <row r="99" spans="2:14" s="4" customFormat="1" ht="14.25">
      <c r="B99" s="5"/>
      <c r="D99" s="131"/>
      <c r="E99" s="131"/>
      <c r="G99" s="131"/>
      <c r="H99" s="131"/>
      <c r="I99" s="131"/>
      <c r="J99" s="131"/>
      <c r="K99" s="131"/>
      <c r="L99" s="131"/>
      <c r="M99" s="131"/>
      <c r="N99" s="131"/>
    </row>
  </sheetData>
  <sheetProtection/>
  <mergeCells count="49">
    <mergeCell ref="C98:D98"/>
    <mergeCell ref="G98:H98"/>
    <mergeCell ref="K88:L88"/>
    <mergeCell ref="M88:N88"/>
    <mergeCell ref="G88:H88"/>
    <mergeCell ref="I88:J88"/>
    <mergeCell ref="A78:A79"/>
    <mergeCell ref="A80:B80"/>
    <mergeCell ref="B86:N86"/>
    <mergeCell ref="A96:B97"/>
    <mergeCell ref="C96:F96"/>
    <mergeCell ref="G96:J96"/>
    <mergeCell ref="K96:L96"/>
    <mergeCell ref="C97:D97"/>
    <mergeCell ref="G97:H97"/>
    <mergeCell ref="I72:K72"/>
    <mergeCell ref="A64:A67"/>
    <mergeCell ref="A68:A69"/>
    <mergeCell ref="A70:B70"/>
    <mergeCell ref="A71:N71"/>
    <mergeCell ref="A88:A92"/>
    <mergeCell ref="B88:B89"/>
    <mergeCell ref="C88:D88"/>
    <mergeCell ref="E88:F88"/>
    <mergeCell ref="A74:A77"/>
    <mergeCell ref="L72:N72"/>
    <mergeCell ref="A61:N61"/>
    <mergeCell ref="B62:B63"/>
    <mergeCell ref="C62:E62"/>
    <mergeCell ref="F62:H62"/>
    <mergeCell ref="I62:K62"/>
    <mergeCell ref="L62:N62"/>
    <mergeCell ref="B72:B73"/>
    <mergeCell ref="C72:E72"/>
    <mergeCell ref="F72:H72"/>
    <mergeCell ref="L24:N24"/>
    <mergeCell ref="B34:N34"/>
    <mergeCell ref="B35:B36"/>
    <mergeCell ref="C35:E35"/>
    <mergeCell ref="F35:H35"/>
    <mergeCell ref="I35:K35"/>
    <mergeCell ref="L35:N35"/>
    <mergeCell ref="A21:K21"/>
    <mergeCell ref="A23:A44"/>
    <mergeCell ref="B23:K23"/>
    <mergeCell ref="B24:B25"/>
    <mergeCell ref="C24:E24"/>
    <mergeCell ref="F24:H24"/>
    <mergeCell ref="I24:K2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A9" sqref="A9"/>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2013-03-04T06:48:43Z</dcterms:created>
  <dcterms:modified xsi:type="dcterms:W3CDTF">2013-08-08T07:00:01Z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