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1035" windowWidth="10230" windowHeight="10230" activeTab="4"/>
  </bookViews>
  <sheets>
    <sheet name="ינואר" sheetId="1" r:id="rId1"/>
    <sheet name="פברואר" sheetId="2" r:id="rId2"/>
    <sheet name="מרץ" sheetId="3" r:id="rId3"/>
    <sheet name="אפריל" sheetId="4" r:id="rId4"/>
    <sheet name="מאי " sheetId="5" r:id="rId5"/>
    <sheet name="גרפים"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<sst xmlns="http://schemas.openxmlformats.org/spreadsheetml/2006/main" count="666" uniqueCount="90">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</sst>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4">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Calibri"/>
      <family val="0"/>
    </font>
    <font>
      <b/>
      <sz val="28"/>
      <name val="Calibri"/>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Impact"/>
      <family val="0"/>
    </font>
    <font>
      <sz val="20"/>
      <color indexed="48"/>
      <name val="Arial Black"/>
      <family val="0"/>
    </font>
    <font>
      <b/>
      <sz val="24"/>
      <name val="Calibri"/>
      <family val="0"/>
    </font>
    <font>
      <b/>
      <u val="single"/>
      <sz val="11"/>
      <color indexed="8"/>
      <name val="Calibri"/>
      <family val="0"/>
    </font>
    <font>
      <b/>
      <sz val="11"/>
      <color indexed="8"/>
      <name val="Calibri"/>
      <family val="0"/>
    </font>
    <font>
      <sz val="9"/>
      <color indexed="8"/>
      <name val="Calibri"/>
      <family val="0"/>
    </font>
    <font>
      <sz val="11"/>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0" fillId="0" borderId="0" applyFont="0" applyFill="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0" fillId="26" borderId="1" applyNumberFormat="0" applyFont="0" applyAlignment="0" applyProtection="0"/>
    <xf numFmtId="0" fontId="67" fillId="27" borderId="2"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6" applyNumberFormat="0" applyFill="0" applyAlignment="0" applyProtection="0"/>
    <xf numFmtId="0" fontId="77" fillId="27" borderId="7" applyNumberFormat="0" applyAlignment="0" applyProtection="0"/>
    <xf numFmtId="0" fontId="78" fillId="30" borderId="2" applyNumberFormat="0" applyAlignment="0" applyProtection="0"/>
    <xf numFmtId="0" fontId="79" fillId="31" borderId="0" applyNumberFormat="0" applyBorder="0" applyAlignment="0" applyProtection="0"/>
    <xf numFmtId="0" fontId="80" fillId="32" borderId="8" applyNumberFormat="0" applyAlignment="0" applyProtection="0"/>
    <xf numFmtId="0" fontId="81" fillId="0" borderId="9" applyNumberFormat="0" applyFill="0" applyAlignment="0" applyProtection="0"/>
  </cellStyleXfs>
  <cellXfs count="345">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2"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2"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3" fillId="0" borderId="0" xfId="0" applyNumberFormat="1" applyFont="1" applyFill="1" applyAlignment="1">
      <alignment/>
    </xf>
    <xf numFmtId="164" fontId="83"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2" fillId="0" borderId="0" xfId="0" applyNumberFormat="1" applyFont="1" applyFill="1" applyBorder="1" applyAlignment="1">
      <alignment horizontal="center"/>
    </xf>
    <xf numFmtId="3" fontId="82"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2"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7575"/>
          <c:y val="0.178"/>
          <c:w val="0.92125"/>
          <c:h val="0.78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23548</c:v>
                </c:pt>
              </c:numCache>
            </c:numRef>
          </c:val>
          <c:smooth val="0"/>
        </c:ser>
        <c:marker val="1"/>
        <c:axId val="43061114"/>
        <c:axId val="52005707"/>
      </c:lineChart>
      <c:catAx>
        <c:axId val="430611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2005707"/>
        <c:crossesAt val="0"/>
        <c:auto val="1"/>
        <c:lblOffset val="100"/>
        <c:tickLblSkip val="1"/>
        <c:noMultiLvlLbl val="0"/>
      </c:catAx>
      <c:valAx>
        <c:axId val="52005707"/>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3061114"/>
        <c:crossesAt val="1"/>
        <c:crossBetween val="between"/>
        <c:dispUnits/>
        <c:majorUnit val="2000"/>
      </c:valAx>
      <c:spPr>
        <a:gradFill rotWithShape="1">
          <a:gsLst>
            <a:gs pos="0">
              <a:srgbClr val="6666FF"/>
            </a:gs>
            <a:gs pos="27000">
              <a:srgbClr val="D4DEFF"/>
            </a:gs>
            <a:gs pos="58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7525"/>
          <c:y val="0.17425"/>
          <c:w val="0.9195"/>
          <c:h val="0.78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numCache>
            </c:numRef>
          </c:val>
          <c:smooth val="0"/>
        </c:ser>
        <c:marker val="1"/>
        <c:axId val="65398180"/>
        <c:axId val="51712709"/>
      </c:lineChart>
      <c:catAx>
        <c:axId val="653981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1712709"/>
        <c:crossesAt val="0"/>
        <c:auto val="1"/>
        <c:lblOffset val="100"/>
        <c:tickLblSkip val="1"/>
        <c:noMultiLvlLbl val="0"/>
      </c:catAx>
      <c:valAx>
        <c:axId val="51712709"/>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5398180"/>
        <c:crossesAt val="1"/>
        <c:crossBetween val="between"/>
        <c:dispUnits/>
        <c:majorUnit val="1500"/>
      </c:valAx>
      <c:spPr>
        <a:gradFill rotWithShape="1">
          <a:gsLst>
            <a:gs pos="0">
              <a:srgbClr val="6666FF"/>
            </a:gs>
            <a:gs pos="24001">
              <a:srgbClr val="D4DEFF"/>
            </a:gs>
            <a:gs pos="47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66"/>
          <c:y val="0.169"/>
          <c:w val="0.931"/>
          <c:h val="0.822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numCache>
            </c:numRef>
          </c:val>
          <c:smooth val="0"/>
        </c:ser>
        <c:marker val="1"/>
        <c:axId val="62761198"/>
        <c:axId val="27979871"/>
      </c:lineChart>
      <c:catAx>
        <c:axId val="627611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7979871"/>
        <c:crossesAt val="0"/>
        <c:auto val="1"/>
        <c:lblOffset val="100"/>
        <c:tickLblSkip val="1"/>
        <c:noMultiLvlLbl val="0"/>
      </c:catAx>
      <c:valAx>
        <c:axId val="27979871"/>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8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2761198"/>
        <c:crossesAt val="1"/>
        <c:crossBetween val="between"/>
        <c:dispUnits/>
        <c:majorUnit val="3000"/>
      </c:valAx>
      <c:spPr>
        <a:gradFill rotWithShape="1">
          <a:gsLst>
            <a:gs pos="0">
              <a:srgbClr val="6666FF"/>
            </a:gs>
            <a:gs pos="25999">
              <a:srgbClr val="D4DEFF"/>
            </a:gs>
            <a:gs pos="59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77"/>
          <c:y val="0.17125"/>
          <c:w val="0.92175"/>
          <c:h val="0.800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numCache>
            </c:numRef>
          </c:val>
          <c:smooth val="0"/>
        </c:ser>
        <c:marker val="1"/>
        <c:axId val="50492248"/>
        <c:axId val="51777049"/>
      </c:lineChart>
      <c:catAx>
        <c:axId val="5049224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1777049"/>
        <c:crossesAt val="0"/>
        <c:auto val="1"/>
        <c:lblOffset val="100"/>
        <c:tickLblSkip val="1"/>
        <c:noMultiLvlLbl val="0"/>
      </c:catAx>
      <c:valAx>
        <c:axId val="5177704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0492248"/>
        <c:crossesAt val="1"/>
        <c:crossBetween val="between"/>
        <c:dispUnits/>
        <c:majorUnit val="2000"/>
      </c:valAx>
      <c:spPr>
        <a:gradFill rotWithShape="1">
          <a:gsLst>
            <a:gs pos="0">
              <a:srgbClr val="6666FF"/>
            </a:gs>
            <a:gs pos="31000">
              <a:srgbClr val="D4DEFF"/>
            </a:gs>
            <a:gs pos="59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DVD + 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7675"/>
          <c:y val="0.16875"/>
          <c:w val="0.918"/>
          <c:h val="0.808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16921</c:v>
                </c:pt>
              </c:numCache>
            </c:numRef>
          </c:val>
          <c:smooth val="0"/>
        </c:ser>
        <c:marker val="1"/>
        <c:axId val="63340258"/>
        <c:axId val="33191411"/>
      </c:lineChart>
      <c:catAx>
        <c:axId val="6334025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3191411"/>
        <c:crossesAt val="0"/>
        <c:auto val="1"/>
        <c:lblOffset val="100"/>
        <c:tickLblSkip val="1"/>
        <c:noMultiLvlLbl val="0"/>
      </c:catAx>
      <c:valAx>
        <c:axId val="33191411"/>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3340258"/>
        <c:crossesAt val="1"/>
        <c:crossBetween val="between"/>
        <c:dispUnits/>
        <c:majorUnit val="5000"/>
      </c:valAx>
      <c:spPr>
        <a:gradFill rotWithShape="1">
          <a:gsLst>
            <a:gs pos="0">
              <a:srgbClr val="6666FF"/>
            </a:gs>
            <a:gs pos="22000">
              <a:srgbClr val="D4DEFF"/>
            </a:gs>
            <a:gs pos="46001">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79"/>
          <c:y val="0.16925"/>
          <c:w val="0.91975"/>
          <c:h val="0.8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62279</c:v>
                </c:pt>
              </c:numCache>
            </c:numRef>
          </c:val>
          <c:smooth val="0"/>
        </c:ser>
        <c:marker val="1"/>
        <c:axId val="30287244"/>
        <c:axId val="4149741"/>
      </c:lineChart>
      <c:catAx>
        <c:axId val="302872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149741"/>
        <c:crossesAt val="0"/>
        <c:auto val="1"/>
        <c:lblOffset val="100"/>
        <c:tickLblSkip val="1"/>
        <c:noMultiLvlLbl val="0"/>
      </c:catAx>
      <c:valAx>
        <c:axId val="4149741"/>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0287244"/>
        <c:crossesAt val="1"/>
        <c:crossBetween val="between"/>
        <c:dispUnits/>
        <c:majorUnit val="5000"/>
      </c:valAx>
      <c:spPr>
        <a:gradFill rotWithShape="1">
          <a:gsLst>
            <a:gs pos="0">
              <a:srgbClr val="6666FF"/>
            </a:gs>
            <a:gs pos="25000">
              <a:srgbClr val="D4DEFF"/>
            </a:gs>
            <a:gs pos="46001">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74"/>
          <c:y val="0.1705"/>
          <c:w val="0.92075"/>
          <c:h val="0.793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37347670"/>
        <c:axId val="584711"/>
      </c:lineChart>
      <c:catAx>
        <c:axId val="3734767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84711"/>
        <c:crossesAt val="0"/>
        <c:auto val="1"/>
        <c:lblOffset val="100"/>
        <c:tickLblSkip val="1"/>
        <c:noMultiLvlLbl val="0"/>
      </c:catAx>
      <c:valAx>
        <c:axId val="584711"/>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347670"/>
        <c:crossesAt val="1"/>
        <c:crossBetween val="between"/>
        <c:dispUnits/>
        <c:majorUnit val="1000"/>
      </c:valAx>
      <c:spPr>
        <a:gradFill rotWithShape="1">
          <a:gsLst>
            <a:gs pos="0">
              <a:srgbClr val="6666FF"/>
            </a:gs>
            <a:gs pos="28999">
              <a:srgbClr val="D4DEFF"/>
            </a:gs>
            <a:gs pos="44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795"/>
          <c:y val="0.174"/>
          <c:w val="0.91725"/>
          <c:h val="0.80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262400"/>
        <c:axId val="47361601"/>
      </c:lineChart>
      <c:catAx>
        <c:axId val="52624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7361601"/>
        <c:crossesAt val="0"/>
        <c:auto val="1"/>
        <c:lblOffset val="100"/>
        <c:tickLblSkip val="1"/>
        <c:noMultiLvlLbl val="0"/>
      </c:catAx>
      <c:valAx>
        <c:axId val="47361601"/>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7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262400"/>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8775"/>
          <c:y val="0.20325"/>
          <c:w val="0.9005"/>
          <c:h val="0.79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23601226"/>
        <c:axId val="11084443"/>
      </c:lineChart>
      <c:catAx>
        <c:axId val="236012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084443"/>
        <c:crossesAt val="0"/>
        <c:auto val="1"/>
        <c:lblOffset val="100"/>
        <c:tickLblSkip val="1"/>
        <c:noMultiLvlLbl val="0"/>
      </c:catAx>
      <c:valAx>
        <c:axId val="11084443"/>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625"/>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3601226"/>
        <c:crossesAt val="1"/>
        <c:crossBetween val="between"/>
        <c:dispUnits/>
        <c:majorUnit val="100"/>
      </c:valAx>
      <c:spPr>
        <a:gradFill rotWithShape="1">
          <a:gsLst>
            <a:gs pos="0">
              <a:srgbClr val="6666FF"/>
            </a:gs>
            <a:gs pos="35001">
              <a:srgbClr val="D4DEFF"/>
            </a:gs>
            <a:gs pos="50999">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lIns="91440" tIns="45720" rIns="91440" bIns="45720"/>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lIns="91440" tIns="45720" rIns="91440" bIns="45720"/>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יבוא רכב וחלקיו -</a:t>
          </a:r>
          <a:r>
            <a:rPr lang="en-US" cap="none" sz="3200" b="1" i="0" u="none" baseline="0">
              <a:latin typeface="Calibri"/>
              <a:ea typeface="Calibri"/>
              <a:cs typeface="Calibri"/>
            </a:rPr>
            <a:t> ינואר</a:t>
          </a:r>
          <a:r>
            <a:rPr lang="en-US" cap="none" sz="3200" b="1" i="0" u="none" baseline="0">
              <a:latin typeface="Calibri"/>
              <a:ea typeface="Calibri"/>
              <a:cs typeface="Calibri"/>
            </a:rPr>
            <a:t> </a:t>
          </a:r>
          <a:r>
            <a:rPr lang="en-US" cap="none" sz="3200" b="1" i="0" u="none" baseline="0">
              <a:latin typeface="Calibri"/>
              <a:ea typeface="Calibri"/>
              <a:cs typeface="Calibri"/>
            </a:rPr>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יבוא מוצרי צריכה -</a:t>
          </a:r>
          <a:r>
            <a:rPr lang="en-US" cap="none" sz="3200" b="1" i="0" u="none" baseline="0">
              <a:latin typeface="Calibri"/>
              <a:ea typeface="Calibri"/>
              <a:cs typeface="Calibri"/>
            </a:rPr>
            <a:t> ינואר</a:t>
          </a:r>
          <a:r>
            <a:rPr lang="en-US" cap="none" sz="3200" b="1" i="0" u="none" baseline="0">
              <a:latin typeface="Calibri"/>
              <a:ea typeface="Calibri"/>
              <a:cs typeface="Calibri"/>
            </a:rPr>
            <a:t> </a:t>
          </a:r>
          <a:r>
            <a:rPr lang="en-US" cap="none" sz="3200" b="1" i="0" u="none" baseline="0">
              <a:latin typeface="Calibri"/>
              <a:ea typeface="Calibri"/>
              <a:cs typeface="Calibri"/>
            </a:rPr>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lIns="91440" tIns="45720" rIns="91440" bIns="45720"/>
        <a:p>
          <a:pPr algn="ctr">
            <a:defRPr/>
          </a:pPr>
          <a:r>
            <a:rPr lang="en-US" cap="none" sz="2400" b="1" i="0" u="none" baseline="0">
              <a:latin typeface="Calibri"/>
              <a:ea typeface="Calibri"/>
              <a:cs typeface="Calibri"/>
            </a:rPr>
            <a:t>הכנסות מס-קניה</a:t>
          </a:r>
          <a:r>
            <a:rPr lang="en-US" cap="none" sz="2400" b="1" i="0" u="none" baseline="0">
              <a:latin typeface="Calibri"/>
              <a:ea typeface="Calibri"/>
              <a:cs typeface="Calibri"/>
            </a:rPr>
            <a:t> ממוצרים אחרים </a:t>
          </a:r>
          <a:r>
            <a:rPr lang="en-US" cap="none" sz="2400" b="1" i="0" u="none" baseline="0">
              <a:latin typeface="Calibri"/>
              <a:ea typeface="Calibri"/>
              <a:cs typeface="Calibri"/>
            </a:rPr>
            <a:t>- ינואר</a:t>
          </a:r>
          <a:r>
            <a:rPr lang="en-US" cap="none" sz="2400" b="1" i="0" u="none" baseline="0">
              <a:latin typeface="Calibri"/>
              <a:ea typeface="Calibri"/>
              <a:cs typeface="Calibri"/>
            </a:rPr>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0.32325</cdr:y>
    </cdr:from>
    <cdr:to>
      <cdr:x>0.373</cdr:x>
      <cdr:y>0.40425</cdr:y>
    </cdr:to>
    <cdr:sp>
      <cdr:nvSpPr>
        <cdr:cNvPr id="1"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0.26925</cdr:x>
      <cdr:y>0.32325</cdr:y>
    </cdr:from>
    <cdr:to>
      <cdr:x>0.373</cdr:x>
      <cdr:y>0.40425</cdr:y>
    </cdr:to>
    <cdr:sp>
      <cdr:nvSpPr>
        <cdr:cNvPr id="2"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0.28375</cdr:x>
      <cdr:y>0.6335</cdr:y>
    </cdr:from>
    <cdr:to>
      <cdr:x>0.389</cdr:x>
      <cdr:y>0.716</cdr:y>
    </cdr:to>
    <cdr:sp>
      <cdr:nvSpPr>
        <cdr:cNvPr id="3" name="Text Box 1"/>
        <cdr:cNvSpPr txBox="1">
          <a:spLocks noChangeArrowheads="1"/>
        </cdr:cNvSpPr>
      </cdr:nvSpPr>
      <cdr:spPr>
        <a:xfrm>
          <a:off x="1514475" y="2867025"/>
          <a:ext cx="561975" cy="3714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0.26925</cdr:x>
      <cdr:y>0.32325</cdr:y>
    </cdr:from>
    <cdr:to>
      <cdr:x>0.373</cdr:x>
      <cdr:y>0.40425</cdr:y>
    </cdr:to>
    <cdr:sp>
      <cdr:nvSpPr>
        <cdr:cNvPr id="4"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0.3475</cdr:x>
      <cdr:y>0.39425</cdr:y>
    </cdr:from>
    <cdr:to>
      <cdr:x>0.45225</cdr:x>
      <cdr:y>0.476</cdr:y>
    </cdr:to>
    <cdr:sp>
      <cdr:nvSpPr>
        <cdr:cNvPr id="5" name="Text Box 2"/>
        <cdr:cNvSpPr txBox="1">
          <a:spLocks noChangeArrowheads="1"/>
        </cdr:cNvSpPr>
      </cdr:nvSpPr>
      <cdr:spPr>
        <a:xfrm>
          <a:off x="1857375" y="1781175"/>
          <a:ext cx="561975" cy="3714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cdr:x>
      <cdr:y>0.31975</cdr:y>
    </cdr:from>
    <cdr:to>
      <cdr:x>0.37225</cdr:x>
      <cdr:y>0.3995</cdr:y>
    </cdr:to>
    <cdr:sp>
      <cdr:nvSpPr>
        <cdr:cNvPr id="1"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0.3285</cdr:y>
    </cdr:from>
    <cdr:to>
      <cdr:x>0.29775</cdr:x>
      <cdr:y>0.4185</cdr:y>
    </cdr:to>
    <cdr:sp>
      <cdr:nvSpPr>
        <cdr:cNvPr id="2"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0.269</cdr:x>
      <cdr:y>0.31975</cdr:y>
    </cdr:from>
    <cdr:to>
      <cdr:x>0.37225</cdr:x>
      <cdr:y>0.3995</cdr:y>
    </cdr:to>
    <cdr:sp>
      <cdr:nvSpPr>
        <cdr:cNvPr id="3"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0.19875</cdr:x>
      <cdr:y>0.63125</cdr:y>
    </cdr:from>
    <cdr:to>
      <cdr:x>0.301</cdr:x>
      <cdr:y>0.7135</cdr:y>
    </cdr:to>
    <cdr:sp>
      <cdr:nvSpPr>
        <cdr:cNvPr id="4" name="Text Box 1"/>
        <cdr:cNvSpPr txBox="1">
          <a:spLocks noChangeArrowheads="1"/>
        </cdr:cNvSpPr>
      </cdr:nvSpPr>
      <cdr:spPr>
        <a:xfrm>
          <a:off x="1066800" y="2895600"/>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0.19625</cdr:x>
      <cdr:y>0.3285</cdr:y>
    </cdr:from>
    <cdr:to>
      <cdr:x>0.29775</cdr:x>
      <cdr:y>0.4185</cdr:y>
    </cdr:to>
    <cdr:sp>
      <cdr:nvSpPr>
        <cdr:cNvPr id="5"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0.269</cdr:x>
      <cdr:y>0.31975</cdr:y>
    </cdr:from>
    <cdr:to>
      <cdr:x>0.37225</cdr:x>
      <cdr:y>0.3995</cdr:y>
    </cdr:to>
    <cdr:sp>
      <cdr:nvSpPr>
        <cdr:cNvPr id="6"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0.3285</cdr:y>
    </cdr:from>
    <cdr:to>
      <cdr:x>0.29775</cdr:x>
      <cdr:y>0.4185</cdr:y>
    </cdr:to>
    <cdr:sp>
      <cdr:nvSpPr>
        <cdr:cNvPr id="7"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0.29525</cdr:y>
    </cdr:from>
    <cdr:to>
      <cdr:x>0.37875</cdr:x>
      <cdr:y>0.369</cdr:y>
    </cdr:to>
    <cdr:sp>
      <cdr:nvSpPr>
        <cdr:cNvPr id="1"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0.199</cdr:x>
      <cdr:y>0.303</cdr:y>
    </cdr:from>
    <cdr:to>
      <cdr:x>0.30275</cdr:x>
      <cdr:y>0.387</cdr:y>
    </cdr:to>
    <cdr:sp>
      <cdr:nvSpPr>
        <cdr:cNvPr id="2" name="Text Box 2"/>
        <cdr:cNvSpPr txBox="1">
          <a:spLocks noChangeArrowheads="1"/>
        </cdr:cNvSpPr>
      </cdr:nvSpPr>
      <cdr:spPr>
        <a:xfrm>
          <a:off x="1038225" y="1514475"/>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0.2725</cdr:x>
      <cdr:y>0.29525</cdr:y>
    </cdr:from>
    <cdr:to>
      <cdr:x>0.37875</cdr:x>
      <cdr:y>0.369</cdr:y>
    </cdr:to>
    <cdr:sp>
      <cdr:nvSpPr>
        <cdr:cNvPr id="3"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0.24675</cdr:x>
      <cdr:y>0.64375</cdr:y>
    </cdr:from>
    <cdr:to>
      <cdr:x>0.3515</cdr:x>
      <cdr:y>0.7235</cdr:y>
    </cdr:to>
    <cdr:sp>
      <cdr:nvSpPr>
        <cdr:cNvPr id="4" name="Text Box 1"/>
        <cdr:cNvSpPr txBox="1">
          <a:spLocks noChangeArrowheads="1"/>
        </cdr:cNvSpPr>
      </cdr:nvSpPr>
      <cdr:spPr>
        <a:xfrm>
          <a:off x="1295400" y="3228975"/>
          <a:ext cx="552450" cy="4000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0.199</cdr:x>
      <cdr:y>0.303</cdr:y>
    </cdr:from>
    <cdr:to>
      <cdr:x>0.30275</cdr:x>
      <cdr:y>0.387</cdr:y>
    </cdr:to>
    <cdr:sp>
      <cdr:nvSpPr>
        <cdr:cNvPr id="5" name="Text Box 2"/>
        <cdr:cNvSpPr txBox="1">
          <a:spLocks noChangeArrowheads="1"/>
        </cdr:cNvSpPr>
      </cdr:nvSpPr>
      <cdr:spPr>
        <a:xfrm>
          <a:off x="1038225" y="1514475"/>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0.2725</cdr:x>
      <cdr:y>0.29525</cdr:y>
    </cdr:from>
    <cdr:to>
      <cdr:x>0.37875</cdr:x>
      <cdr:y>0.369</cdr:y>
    </cdr:to>
    <cdr:sp>
      <cdr:nvSpPr>
        <cdr:cNvPr id="6"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cdr:x>
      <cdr:y>0.531</cdr:y>
    </cdr:from>
    <cdr:to>
      <cdr:x>0.3995</cdr:x>
      <cdr:y>0.60875</cdr:y>
    </cdr:to>
    <cdr:sp>
      <cdr:nvSpPr>
        <cdr:cNvPr id="1" name="Text Box 1"/>
        <cdr:cNvSpPr txBox="1">
          <a:spLocks noChangeArrowheads="1"/>
        </cdr:cNvSpPr>
      </cdr:nvSpPr>
      <cdr:spPr>
        <a:xfrm>
          <a:off x="1581150" y="2447925"/>
          <a:ext cx="561975" cy="3619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0.2735</cdr:x>
      <cdr:y>0.34025</cdr:y>
    </cdr:from>
    <cdr:to>
      <cdr:x>0.37725</cdr:x>
      <cdr:y>0.418</cdr:y>
    </cdr:to>
    <cdr:sp>
      <cdr:nvSpPr>
        <cdr:cNvPr id="2" name="Text Box 2"/>
        <cdr:cNvSpPr txBox="1">
          <a:spLocks noChangeArrowheads="1"/>
        </cdr:cNvSpPr>
      </cdr:nvSpPr>
      <cdr:spPr>
        <a:xfrm>
          <a:off x="1466850" y="1571625"/>
          <a:ext cx="561975" cy="3619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0.3205</cdr:y>
    </cdr:from>
    <cdr:to>
      <cdr:x>0.3745</cdr:x>
      <cdr:y>0.39775</cdr:y>
    </cdr:to>
    <cdr:sp>
      <cdr:nvSpPr>
        <cdr:cNvPr id="1" name="Text Box 2"/>
        <cdr:cNvSpPr txBox="1">
          <a:spLocks noChangeArrowheads="1"/>
        </cdr:cNvSpPr>
      </cdr:nvSpPr>
      <cdr:spPr>
        <a:xfrm>
          <a:off x="1419225" y="1524000"/>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0.298</cdr:x>
      <cdr:y>0.525</cdr:y>
    </cdr:from>
    <cdr:to>
      <cdr:x>0.405</cdr:x>
      <cdr:y>0.6005</cdr:y>
    </cdr:to>
    <cdr:sp>
      <cdr:nvSpPr>
        <cdr:cNvPr id="2" name="Text Box 1"/>
        <cdr:cNvSpPr txBox="1">
          <a:spLocks noChangeArrowheads="1"/>
        </cdr:cNvSpPr>
      </cdr:nvSpPr>
      <cdr:spPr>
        <a:xfrm>
          <a:off x="1571625" y="2505075"/>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0.34075</cdr:y>
    </cdr:from>
    <cdr:to>
      <cdr:x>0.38175</cdr:x>
      <cdr:y>0.41625</cdr:y>
    </cdr:to>
    <cdr:sp>
      <cdr:nvSpPr>
        <cdr:cNvPr id="3" name="Text Box 2"/>
        <cdr:cNvSpPr txBox="1">
          <a:spLocks noChangeArrowheads="1"/>
        </cdr:cNvSpPr>
      </cdr:nvSpPr>
      <cdr:spPr>
        <a:xfrm>
          <a:off x="1457325" y="1628775"/>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0.29625</cdr:x>
      <cdr:y>0.493</cdr:y>
    </cdr:from>
    <cdr:to>
      <cdr:x>0.401</cdr:x>
      <cdr:y>0.572</cdr:y>
    </cdr:to>
    <cdr:sp>
      <cdr:nvSpPr>
        <cdr:cNvPr id="4" name="Text Box 1"/>
        <cdr:cNvSpPr txBox="1">
          <a:spLocks noChangeArrowheads="1"/>
        </cdr:cNvSpPr>
      </cdr:nvSpPr>
      <cdr:spPr>
        <a:xfrm>
          <a:off x="1562100" y="2352675"/>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0.40575</cdr:x>
      <cdr:y>0.352</cdr:y>
    </cdr:from>
    <cdr:to>
      <cdr:x>0.5095</cdr:x>
      <cdr:y>0.431</cdr:y>
    </cdr:to>
    <cdr:sp>
      <cdr:nvSpPr>
        <cdr:cNvPr id="5" name="Text Box 2"/>
        <cdr:cNvSpPr txBox="1">
          <a:spLocks noChangeArrowheads="1"/>
        </cdr:cNvSpPr>
      </cdr:nvSpPr>
      <cdr:spPr>
        <a:xfrm>
          <a:off x="2143125" y="1676400"/>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פברואר</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פברואר</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פברואר</a:t>
          </a:r>
          <a:r>
            <a:rPr lang="en-US" cap="none" sz="2800" b="1" i="0" u="none" baseline="0">
              <a:latin typeface="Calibri"/>
              <a:ea typeface="Calibri"/>
              <a:cs typeface="Calibri"/>
            </a:rPr>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מרץ</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מרץ</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אפריל</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אפריל</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מאי</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מאי</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Calibri"/>
              <a:ea typeface="Calibri"/>
              <a:cs typeface="Calibri"/>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0.2925</cdr:y>
    </cdr:from>
    <cdr:to>
      <cdr:x>0.38125</cdr:x>
      <cdr:y>0.363</cdr:y>
    </cdr:to>
    <cdr:sp>
      <cdr:nvSpPr>
        <cdr:cNvPr id="1" name="Text Box 2"/>
        <cdr:cNvSpPr txBox="1">
          <a:spLocks noChangeArrowheads="1"/>
        </cdr:cNvSpPr>
      </cdr:nvSpPr>
      <cdr:spPr>
        <a:xfrm>
          <a:off x="1428750" y="1514475"/>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0.30375</cdr:x>
      <cdr:y>0.48</cdr:y>
    </cdr:from>
    <cdr:to>
      <cdr:x>0.4125</cdr:x>
      <cdr:y>0.54875</cdr:y>
    </cdr:to>
    <cdr:sp>
      <cdr:nvSpPr>
        <cdr:cNvPr id="2" name="Text Box 1"/>
        <cdr:cNvSpPr txBox="1">
          <a:spLocks noChangeArrowheads="1"/>
        </cdr:cNvSpPr>
      </cdr:nvSpPr>
      <cdr:spPr>
        <a:xfrm>
          <a:off x="1581150" y="2495550"/>
          <a:ext cx="57150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0.1895</cdr:x>
      <cdr:y>0.2795</cdr:y>
    </cdr:from>
    <cdr:to>
      <cdr:x>0.29825</cdr:x>
      <cdr:y>0.3625</cdr:y>
    </cdr:to>
    <cdr:sp>
      <cdr:nvSpPr>
        <cdr:cNvPr id="3" name="Text Box 1"/>
        <cdr:cNvSpPr txBox="1">
          <a:spLocks noChangeArrowheads="1"/>
        </cdr:cNvSpPr>
      </cdr:nvSpPr>
      <cdr:spPr>
        <a:xfrm>
          <a:off x="981075" y="1447800"/>
          <a:ext cx="57150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0.47975</cdr:x>
      <cdr:y>0.4365</cdr:y>
    </cdr:from>
    <cdr:to>
      <cdr:x>0.5835</cdr:x>
      <cdr:y>0.51825</cdr:y>
    </cdr:to>
    <cdr:sp>
      <cdr:nvSpPr>
        <cdr:cNvPr id="4" name="Text Box 2"/>
        <cdr:cNvSpPr txBox="1">
          <a:spLocks noChangeArrowheads="1"/>
        </cdr:cNvSpPr>
      </cdr:nvSpPr>
      <cdr:spPr>
        <a:xfrm>
          <a:off x="2495550" y="2266950"/>
          <a:ext cx="54292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0.27175</cdr:x>
      <cdr:y>0.29275</cdr:y>
    </cdr:from>
    <cdr:to>
      <cdr:x>0.37625</cdr:x>
      <cdr:y>0.36475</cdr:y>
    </cdr:to>
    <cdr:sp>
      <cdr:nvSpPr>
        <cdr:cNvPr id="1"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0.19825</cdr:x>
      <cdr:y>0.3</cdr:y>
    </cdr:from>
    <cdr:to>
      <cdr:x>0.30125</cdr:x>
      <cdr:y>0.3815</cdr:y>
    </cdr:to>
    <cdr:sp>
      <cdr:nvSpPr>
        <cdr:cNvPr id="2"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0.27175</cdr:x>
      <cdr:y>0.29275</cdr:y>
    </cdr:from>
    <cdr:to>
      <cdr:x>0.37625</cdr:x>
      <cdr:y>0.36475</cdr:y>
    </cdr:to>
    <cdr:sp>
      <cdr:nvSpPr>
        <cdr:cNvPr id="3"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0.28125</cdr:x>
      <cdr:y>0.63075</cdr:y>
    </cdr:from>
    <cdr:to>
      <cdr:x>0.38675</cdr:x>
      <cdr:y>0.71225</cdr:y>
    </cdr:to>
    <cdr:sp>
      <cdr:nvSpPr>
        <cdr:cNvPr id="4" name="Text Box 1"/>
        <cdr:cNvSpPr txBox="1">
          <a:spLocks noChangeArrowheads="1"/>
        </cdr:cNvSpPr>
      </cdr:nvSpPr>
      <cdr:spPr>
        <a:xfrm>
          <a:off x="1485900" y="3238500"/>
          <a:ext cx="56197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0.19825</cdr:x>
      <cdr:y>0.3</cdr:y>
    </cdr:from>
    <cdr:to>
      <cdr:x>0.30125</cdr:x>
      <cdr:y>0.3815</cdr:y>
    </cdr:to>
    <cdr:sp>
      <cdr:nvSpPr>
        <cdr:cNvPr id="5"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0.27175</cdr:x>
      <cdr:y>0.29275</cdr:y>
    </cdr:from>
    <cdr:to>
      <cdr:x>0.37625</cdr:x>
      <cdr:y>0.36475</cdr:y>
    </cdr:to>
    <cdr:sp>
      <cdr:nvSpPr>
        <cdr:cNvPr id="6"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0.19825</cdr:x>
      <cdr:y>0.3</cdr:y>
    </cdr:from>
    <cdr:to>
      <cdr:x>0.30125</cdr:x>
      <cdr:y>0.3815</cdr:y>
    </cdr:to>
    <cdr:sp>
      <cdr:nvSpPr>
        <cdr:cNvPr id="7"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cdr:x>
      <cdr:y>0.34075</cdr:y>
    </cdr:from>
    <cdr:to>
      <cdr:x>0.39725</cdr:x>
      <cdr:y>0.42625</cdr:y>
    </cdr:to>
    <cdr:sp>
      <cdr:nvSpPr>
        <cdr:cNvPr id="1"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0.568</cdr:y>
    </cdr:from>
    <cdr:to>
      <cdr:x>0.4295</cdr:x>
      <cdr:y>0.65125</cdr:y>
    </cdr:to>
    <cdr:sp>
      <cdr:nvSpPr>
        <cdr:cNvPr id="2"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0.3145</cdr:x>
      <cdr:y>0.568</cdr:y>
    </cdr:from>
    <cdr:to>
      <cdr:x>0.4295</cdr:x>
      <cdr:y>0.65125</cdr:y>
    </cdr:to>
    <cdr:sp>
      <cdr:nvSpPr>
        <cdr:cNvPr id="3"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0.3145</cdr:x>
      <cdr:y>0.568</cdr:y>
    </cdr:from>
    <cdr:to>
      <cdr:x>0.4295</cdr:x>
      <cdr:y>0.65125</cdr:y>
    </cdr:to>
    <cdr:sp>
      <cdr:nvSpPr>
        <cdr:cNvPr id="4"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0.2055</cdr:x>
      <cdr:y>0.34975</cdr:y>
    </cdr:from>
    <cdr:to>
      <cdr:x>0.31625</cdr:x>
      <cdr:y>0.4465</cdr:y>
    </cdr:to>
    <cdr:sp>
      <cdr:nvSpPr>
        <cdr:cNvPr id="5"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0.284</cdr:x>
      <cdr:y>0.34075</cdr:y>
    </cdr:from>
    <cdr:to>
      <cdr:x>0.39725</cdr:x>
      <cdr:y>0.42625</cdr:y>
    </cdr:to>
    <cdr:sp>
      <cdr:nvSpPr>
        <cdr:cNvPr id="6"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0.568</cdr:y>
    </cdr:from>
    <cdr:to>
      <cdr:x>0.4295</cdr:x>
      <cdr:y>0.65125</cdr:y>
    </cdr:to>
    <cdr:sp>
      <cdr:nvSpPr>
        <cdr:cNvPr id="7"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0.2055</cdr:x>
      <cdr:y>0.34975</cdr:y>
    </cdr:from>
    <cdr:to>
      <cdr:x>0.31625</cdr:x>
      <cdr:y>0.4465</cdr:y>
    </cdr:to>
    <cdr:sp>
      <cdr:nvSpPr>
        <cdr:cNvPr id="8"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0.284</cdr:x>
      <cdr:y>0.34075</cdr:y>
    </cdr:from>
    <cdr:to>
      <cdr:x>0.39725</cdr:x>
      <cdr:y>0.42625</cdr:y>
    </cdr:to>
    <cdr:sp>
      <cdr:nvSpPr>
        <cdr:cNvPr id="9"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0.2055</cdr:x>
      <cdr:y>0.34975</cdr:y>
    </cdr:from>
    <cdr:to>
      <cdr:x>0.31625</cdr:x>
      <cdr:y>0.4465</cdr:y>
    </cdr:to>
    <cdr:sp>
      <cdr:nvSpPr>
        <cdr:cNvPr id="10"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0.26475</cdr:x>
      <cdr:y>0.3095</cdr:y>
    </cdr:from>
    <cdr:to>
      <cdr:x>0.3705</cdr:x>
      <cdr:y>0.38625</cdr:y>
    </cdr:to>
    <cdr:sp>
      <cdr:nvSpPr>
        <cdr:cNvPr id="1"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0.19025</cdr:x>
      <cdr:y>0.31725</cdr:y>
    </cdr:from>
    <cdr:to>
      <cdr:x>0.2945</cdr:x>
      <cdr:y>0.40475</cdr:y>
    </cdr:to>
    <cdr:sp>
      <cdr:nvSpPr>
        <cdr:cNvPr id="2"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0.26475</cdr:x>
      <cdr:y>0.3095</cdr:y>
    </cdr:from>
    <cdr:to>
      <cdr:x>0.3705</cdr:x>
      <cdr:y>0.38625</cdr:y>
    </cdr:to>
    <cdr:sp>
      <cdr:nvSpPr>
        <cdr:cNvPr id="3"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0.19275</cdr:x>
      <cdr:y>0.61125</cdr:y>
    </cdr:from>
    <cdr:to>
      <cdr:x>0.2985</cdr:x>
      <cdr:y>0.6905</cdr:y>
    </cdr:to>
    <cdr:sp>
      <cdr:nvSpPr>
        <cdr:cNvPr id="4" name="Text Box 1"/>
        <cdr:cNvSpPr txBox="1">
          <a:spLocks noChangeArrowheads="1"/>
        </cdr:cNvSpPr>
      </cdr:nvSpPr>
      <cdr:spPr>
        <a:xfrm>
          <a:off x="1009650" y="2905125"/>
          <a:ext cx="561975"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0.19025</cdr:x>
      <cdr:y>0.31725</cdr:y>
    </cdr:from>
    <cdr:to>
      <cdr:x>0.2945</cdr:x>
      <cdr:y>0.40475</cdr:y>
    </cdr:to>
    <cdr:sp>
      <cdr:nvSpPr>
        <cdr:cNvPr id="5"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0.26475</cdr:x>
      <cdr:y>0.3095</cdr:y>
    </cdr:from>
    <cdr:to>
      <cdr:x>0.3705</cdr:x>
      <cdr:y>0.38625</cdr:y>
    </cdr:to>
    <cdr:sp>
      <cdr:nvSpPr>
        <cdr:cNvPr id="6"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0.19025</cdr:x>
      <cdr:y>0.31725</cdr:y>
    </cdr:from>
    <cdr:to>
      <cdr:x>0.2945</cdr:x>
      <cdr:y>0.40475</cdr:y>
    </cdr:to>
    <cdr:sp>
      <cdr:nvSpPr>
        <cdr:cNvPr id="7"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04;&#1514;&#1493;&#1504;&#1497;%20&#1502;&#1500;&#1501;%2013%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23548</v>
          </cell>
          <cell r="M10">
            <v>6235</v>
          </cell>
          <cell r="N10">
            <v>6468</v>
          </cell>
          <cell r="P10">
            <v>24830</v>
          </cell>
          <cell r="Q10">
            <v>27843</v>
          </cell>
          <cell r="S10">
            <v>1705</v>
          </cell>
          <cell r="T10">
            <v>1758</v>
          </cell>
          <cell r="V10">
            <v>18455</v>
          </cell>
          <cell r="W10">
            <v>16921</v>
          </cell>
          <cell r="Y10">
            <v>57085</v>
          </cell>
          <cell r="Z10">
            <v>62279</v>
          </cell>
          <cell r="AB10">
            <v>31408.2</v>
          </cell>
          <cell r="AC10">
            <v>27351.5</v>
          </cell>
          <cell r="AE10">
            <v>18180</v>
          </cell>
          <cell r="AF10">
            <v>23018</v>
          </cell>
          <cell r="AH10">
            <v>375</v>
          </cell>
          <cell r="AI10">
            <v>634</v>
          </cell>
        </row>
        <row r="11">
          <cell r="A11" t="str">
            <v>יוני</v>
          </cell>
          <cell r="J11">
            <v>37019</v>
          </cell>
          <cell r="M11">
            <v>7975</v>
          </cell>
          <cell r="P11">
            <v>19083</v>
          </cell>
          <cell r="S11">
            <v>2005</v>
          </cell>
          <cell r="V11">
            <v>19685</v>
          </cell>
          <cell r="Y11">
            <v>60945</v>
          </cell>
          <cell r="AB11">
            <v>28027.5</v>
          </cell>
          <cell r="AE11">
            <v>19684</v>
          </cell>
          <cell r="AH11">
            <v>541</v>
          </cell>
        </row>
        <row r="12">
          <cell r="A12" t="str">
            <v>יולי</v>
          </cell>
          <cell r="J12">
            <v>37625</v>
          </cell>
          <cell r="M12">
            <v>7702</v>
          </cell>
          <cell r="P12">
            <v>31145</v>
          </cell>
          <cell r="S12">
            <v>3660</v>
          </cell>
          <cell r="V12">
            <v>18225</v>
          </cell>
          <cell r="Y12">
            <v>49225</v>
          </cell>
          <cell r="AB12">
            <v>31467.9</v>
          </cell>
          <cell r="AE12">
            <v>25644</v>
          </cell>
          <cell r="AH12">
            <v>1098</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149248</v>
          </cell>
          <cell r="K23">
            <v>149408</v>
          </cell>
          <cell r="M23">
            <v>39520</v>
          </cell>
          <cell r="N23">
            <v>36903</v>
          </cell>
          <cell r="P23">
            <v>150839</v>
          </cell>
          <cell r="Q23">
            <v>150718</v>
          </cell>
          <cell r="S23">
            <v>33815</v>
          </cell>
          <cell r="T23">
            <v>22561</v>
          </cell>
          <cell r="V23">
            <v>107360</v>
          </cell>
          <cell r="W23">
            <v>91921</v>
          </cell>
          <cell r="Y23">
            <v>308205</v>
          </cell>
          <cell r="Z23">
            <v>284092</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23">
          <cell r="J23">
            <v>64451</v>
          </cell>
          <cell r="K23">
            <v>68219</v>
          </cell>
          <cell r="M23">
            <v>12642</v>
          </cell>
          <cell r="N23">
            <v>12519</v>
          </cell>
          <cell r="P23">
            <v>40264</v>
          </cell>
          <cell r="Q23">
            <v>40333</v>
          </cell>
          <cell r="S23">
            <v>7795</v>
          </cell>
          <cell r="T23">
            <v>5531</v>
          </cell>
          <cell r="V23">
            <v>7858</v>
          </cell>
          <cell r="W23">
            <v>6774</v>
          </cell>
          <cell r="Y23">
            <v>108085</v>
          </cell>
          <cell r="Z23">
            <v>98590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709</v>
      </c>
      <c r="D29" s="15">
        <v>13.073303</v>
      </c>
      <c r="E29" s="13">
        <v>0.17399</v>
      </c>
      <c r="F29" s="14">
        <v>638</v>
      </c>
      <c r="G29" s="15">
        <v>11.750324</v>
      </c>
      <c r="H29" s="13">
        <v>0.159013</v>
      </c>
      <c r="I29" s="21">
        <v>-10.01410437235543</v>
      </c>
      <c r="J29" s="22">
        <v>-10.119699665799825</v>
      </c>
      <c r="K29" s="174">
        <v>-8.607965975056048</v>
      </c>
      <c r="L29" s="19"/>
      <c r="M29" s="19"/>
      <c r="N29" s="19"/>
    </row>
    <row r="30" spans="1:14" s="2" customFormat="1" ht="18.75" customHeight="1">
      <c r="A30" s="304"/>
      <c r="B30" s="172" t="s">
        <v>21</v>
      </c>
      <c r="C30" s="14">
        <v>16</v>
      </c>
      <c r="D30" s="38">
        <v>0.450137</v>
      </c>
      <c r="E30" s="37">
        <v>0.136205</v>
      </c>
      <c r="F30" s="14">
        <v>9</v>
      </c>
      <c r="G30" s="38">
        <v>0.28367</v>
      </c>
      <c r="H30" s="37">
        <v>0.06607</v>
      </c>
      <c r="I30" s="21">
        <v>-43.75</v>
      </c>
      <c r="J30" s="22">
        <v>-36.981407882489115</v>
      </c>
      <c r="K30" s="174">
        <v>-51.49223596784258</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731</v>
      </c>
      <c r="G34" s="15">
        <v>13.204871</v>
      </c>
      <c r="H34" s="13">
        <v>0.152885</v>
      </c>
      <c r="I34" s="21">
        <v>39.77055449330784</v>
      </c>
      <c r="J34" s="22">
        <v>32.03054259733861</v>
      </c>
      <c r="K34" s="174">
        <v>-18.050932402806595</v>
      </c>
      <c r="L34" s="19"/>
      <c r="M34" s="19"/>
      <c r="N34" s="19"/>
    </row>
    <row r="35" spans="1:14" s="2" customFormat="1" ht="18.75" customHeight="1">
      <c r="A35" s="304"/>
      <c r="B35" s="172" t="s">
        <v>21</v>
      </c>
      <c r="C35" s="14">
        <v>13</v>
      </c>
      <c r="D35" s="38">
        <v>0.356541</v>
      </c>
      <c r="E35" s="37">
        <v>0.112193</v>
      </c>
      <c r="F35" s="14">
        <v>8</v>
      </c>
      <c r="G35" s="38">
        <v>0.234499</v>
      </c>
      <c r="H35" s="37">
        <v>0.068231</v>
      </c>
      <c r="I35" s="21">
        <v>-38.46153846153847</v>
      </c>
      <c r="J35" s="22">
        <v>-34.22944345811561</v>
      </c>
      <c r="K35" s="174">
        <v>-39.18426283279706</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tabSelected="1" zoomScale="75" zoomScaleNormal="75" zoomScalePageLayoutView="0" workbookViewId="0" topLeftCell="A22">
      <selection activeCell="F34" sqref="F3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99" t="s">
        <v>0</v>
      </c>
      <c r="B18" s="299"/>
      <c r="C18" s="299"/>
      <c r="D18" s="299"/>
      <c r="E18" s="299"/>
      <c r="F18" s="299"/>
      <c r="G18" s="299"/>
      <c r="H18" s="299"/>
      <c r="I18" s="299"/>
      <c r="J18" s="299"/>
      <c r="K18" s="299"/>
    </row>
    <row r="19" ht="13.5" customHeight="1" hidden="1"/>
    <row r="20" spans="1:11" ht="20.25" customHeight="1" thickBot="1">
      <c r="A20" s="303" t="s">
        <v>56</v>
      </c>
      <c r="B20" s="309" t="s">
        <v>57</v>
      </c>
      <c r="C20" s="310"/>
      <c r="D20" s="310"/>
      <c r="E20" s="310"/>
      <c r="F20" s="310"/>
      <c r="G20" s="310"/>
      <c r="H20" s="310"/>
      <c r="I20" s="310"/>
      <c r="J20" s="310"/>
      <c r="K20" s="310"/>
    </row>
    <row r="21" spans="1:14" s="2" customFormat="1" ht="19.5" customHeight="1" thickBot="1">
      <c r="A21" s="304" t="s">
        <v>2</v>
      </c>
      <c r="B21" s="311" t="s">
        <v>3</v>
      </c>
      <c r="C21" s="313" t="s">
        <v>83</v>
      </c>
      <c r="D21" s="314"/>
      <c r="E21" s="315"/>
      <c r="F21" s="313" t="s">
        <v>84</v>
      </c>
      <c r="G21" s="314"/>
      <c r="H21" s="315"/>
      <c r="I21" s="316" t="s">
        <v>6</v>
      </c>
      <c r="J21" s="317"/>
      <c r="K21" s="318"/>
      <c r="L21" s="319"/>
      <c r="M21" s="319"/>
      <c r="N21" s="319"/>
    </row>
    <row r="22" spans="1:14" s="171" customFormat="1" ht="21" customHeight="1" thickBot="1">
      <c r="A22" s="304"/>
      <c r="B22" s="312"/>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4"/>
      <c r="B23" s="172"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3">
        <f t="shared" si="0"/>
        <v>8.931596303181994</v>
      </c>
      <c r="L23" s="19"/>
      <c r="M23" s="19"/>
      <c r="N23" s="19"/>
    </row>
    <row r="24" spans="1:14" s="2" customFormat="1" ht="18.75" customHeight="1">
      <c r="A24" s="304"/>
      <c r="B24" s="172"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3">
        <f t="shared" si="0"/>
        <v>26.187564097291517</v>
      </c>
      <c r="L24" s="19"/>
      <c r="M24" s="19"/>
      <c r="N24" s="19"/>
    </row>
    <row r="25" spans="1:14" s="2" customFormat="1" ht="18.75" customHeight="1">
      <c r="A25" s="304"/>
      <c r="B25" s="172"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4">
        <f t="shared" si="0"/>
        <v>24.271489357090495</v>
      </c>
      <c r="L25" s="19"/>
      <c r="M25" s="19"/>
      <c r="N25" s="19"/>
    </row>
    <row r="26" spans="1:14" s="2" customFormat="1" ht="18.75" customHeight="1">
      <c r="A26" s="304"/>
      <c r="B26" s="172"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4">
        <f t="shared" si="0"/>
        <v>15.293898295039213</v>
      </c>
      <c r="L26" s="19"/>
      <c r="M26" s="19"/>
      <c r="N26" s="19"/>
    </row>
    <row r="27" spans="1:14" s="2" customFormat="1" ht="18.75" customHeight="1">
      <c r="A27" s="304"/>
      <c r="B27" s="172"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4">
        <f t="shared" si="0"/>
        <v>-41.33886943209919</v>
      </c>
      <c r="L27" s="19"/>
      <c r="M27" s="19"/>
      <c r="N27" s="19"/>
    </row>
    <row r="28" spans="1:14" s="2" customFormat="1" ht="18.75" customHeight="1">
      <c r="A28" s="304"/>
      <c r="B28" s="172"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4">
        <f t="shared" si="0"/>
        <v>127.16545027769584</v>
      </c>
      <c r="L28" s="19"/>
      <c r="M28" s="19"/>
      <c r="N28" s="19"/>
    </row>
    <row r="29" spans="1:14" s="2" customFormat="1" ht="18.75" customHeight="1" thickBot="1">
      <c r="A29" s="304"/>
      <c r="B29" s="172"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4">
        <f>+(H29-E29)/E29*100</f>
        <v>-1.6552974688912396</v>
      </c>
      <c r="L29" s="19"/>
      <c r="M29" s="19"/>
      <c r="N29" s="19"/>
    </row>
    <row r="30" spans="1:14" s="133" customFormat="1" ht="18.75" customHeight="1" thickBot="1">
      <c r="A30" s="304"/>
      <c r="B30" s="175" t="s">
        <v>15</v>
      </c>
      <c r="C30" s="176"/>
      <c r="D30" s="177">
        <f>SUM(D23:D29)</f>
        <v>1703.4850459999998</v>
      </c>
      <c r="E30" s="178">
        <f>SUM(E23:E29)</f>
        <v>3327.341127</v>
      </c>
      <c r="F30" s="176"/>
      <c r="G30" s="177">
        <f>SUM(G23:G29)</f>
        <v>1974.4194220000002</v>
      </c>
      <c r="H30" s="178">
        <f>SUM(H23:H29)</f>
        <v>3637.615549</v>
      </c>
      <c r="I30" s="179"/>
      <c r="J30" s="179">
        <f>+(G30-D30)/D30*100</f>
        <v>15.904711147079857</v>
      </c>
      <c r="K30" s="180">
        <f>+(H30-E30)/E30*100</f>
        <v>9.324995849756764</v>
      </c>
      <c r="L30" s="181"/>
      <c r="M30" s="181"/>
      <c r="N30" s="181"/>
    </row>
    <row r="31" spans="1:14" ht="23.25" customHeight="1" thickBot="1">
      <c r="A31" s="304"/>
      <c r="B31" s="270" t="s">
        <v>16</v>
      </c>
      <c r="C31" s="271"/>
      <c r="D31" s="271"/>
      <c r="E31" s="271"/>
      <c r="F31" s="271"/>
      <c r="G31" s="271"/>
      <c r="H31" s="271"/>
      <c r="I31" s="271"/>
      <c r="J31" s="271"/>
      <c r="K31" s="271"/>
      <c r="L31" s="271"/>
      <c r="M31" s="271"/>
      <c r="N31" s="308"/>
    </row>
    <row r="32" spans="1:14" ht="16.5" customHeight="1" thickBot="1">
      <c r="A32" s="304"/>
      <c r="B32" s="320" t="s">
        <v>3</v>
      </c>
      <c r="C32" s="274" t="s">
        <v>85</v>
      </c>
      <c r="D32" s="275"/>
      <c r="E32" s="276"/>
      <c r="F32" s="321">
        <v>41395</v>
      </c>
      <c r="G32" s="275"/>
      <c r="H32" s="276"/>
      <c r="I32" s="277" t="s">
        <v>6</v>
      </c>
      <c r="J32" s="278"/>
      <c r="K32" s="279"/>
      <c r="L32" s="280" t="s">
        <v>19</v>
      </c>
      <c r="M32" s="281"/>
      <c r="N32" s="282"/>
    </row>
    <row r="33" spans="1:14" ht="15.75" customHeight="1" thickBot="1">
      <c r="A33" s="304"/>
      <c r="B33" s="320"/>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4"/>
      <c r="B34" s="183"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4">
        <f>+(H34*1000000-'[3]אפריל'!$G3)/'[3]אפריל'!$G3*100</f>
        <v>1.2730692667401944</v>
      </c>
    </row>
    <row r="35" spans="1:14" ht="20.25" customHeight="1">
      <c r="A35" s="304"/>
      <c r="B35" s="183"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4">
        <f>+(H35*1000000-'[3]אפריל'!$G4)/'[3]אפריל'!$G4*100</f>
        <v>-22.980156263062817</v>
      </c>
    </row>
    <row r="36" spans="1:14" ht="20.25" customHeight="1">
      <c r="A36" s="304"/>
      <c r="B36" s="183"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4">
        <f>+(H36*1000000-'[3]אפריל'!$G5)/'[3]אפריל'!$G5*100</f>
        <v>22.505408175372242</v>
      </c>
    </row>
    <row r="37" spans="1:14" ht="20.25" customHeight="1">
      <c r="A37" s="304"/>
      <c r="B37" s="183"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4">
        <f>+(H37*1000000-('[3]אפריל'!$G$6+'[3]אפריל'!$G$7))/('[3]אפריל'!$G$6+'[3]אפריל'!$G$7)*100</f>
        <v>0.8599397853131334</v>
      </c>
    </row>
    <row r="38" spans="1:14" ht="20.25" customHeight="1">
      <c r="A38" s="304"/>
      <c r="B38" s="183"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4">
        <f>+(H38*1000000-'[3]אפריל'!$G9)/'[3]אפריל'!$G9*100</f>
        <v>-23.210160205022028</v>
      </c>
    </row>
    <row r="39" spans="1:14" ht="20.25" customHeight="1">
      <c r="A39" s="304"/>
      <c r="B39" s="183"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4">
        <f>+(H39*1000000-'[3]אפריל'!$G10)/'[3]אפריל'!$G10*100</f>
        <v>643.7343837929094</v>
      </c>
    </row>
    <row r="40" spans="1:14" ht="20.25" customHeight="1" thickBot="1">
      <c r="A40" s="304"/>
      <c r="B40" s="183"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4">
        <f>+(H40*1000000-'[3]אפריל'!$G$8)/'[3]אפריל'!$G$8*100</f>
        <v>-18.56761341413062</v>
      </c>
    </row>
    <row r="41" spans="1:14" ht="19.5" customHeight="1" thickBot="1">
      <c r="A41" s="305"/>
      <c r="B41" s="185"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6">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2" t="s">
        <v>1</v>
      </c>
      <c r="B58" s="323"/>
      <c r="C58" s="323"/>
      <c r="D58" s="323"/>
      <c r="E58" s="323"/>
      <c r="F58" s="323"/>
      <c r="G58" s="323"/>
      <c r="H58" s="323"/>
      <c r="I58" s="323"/>
      <c r="J58" s="323"/>
      <c r="K58" s="323"/>
      <c r="L58" s="323"/>
      <c r="M58" s="323"/>
      <c r="N58" s="324"/>
    </row>
    <row r="59" spans="1:14" s="2" customFormat="1" ht="17.25" customHeight="1" thickBot="1">
      <c r="A59" s="47"/>
      <c r="B59" s="325" t="s">
        <v>23</v>
      </c>
      <c r="C59" s="327" t="s">
        <v>83</v>
      </c>
      <c r="D59" s="294"/>
      <c r="E59" s="295"/>
      <c r="F59" s="327" t="s">
        <v>84</v>
      </c>
      <c r="G59" s="294"/>
      <c r="H59" s="295"/>
      <c r="I59" s="287" t="s">
        <v>6</v>
      </c>
      <c r="J59" s="288"/>
      <c r="K59" s="289"/>
      <c r="L59" s="296"/>
      <c r="M59" s="297"/>
      <c r="N59" s="298"/>
    </row>
    <row r="60" spans="1:14" s="171" customFormat="1" ht="17.25" customHeight="1" thickBot="1">
      <c r="A60" s="188"/>
      <c r="B60" s="326"/>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5" t="s">
        <v>26</v>
      </c>
      <c r="B61" s="183" t="s">
        <v>27</v>
      </c>
      <c r="C61" s="14">
        <f>+'[1]כמויות'!$J$23</f>
        <v>149248</v>
      </c>
      <c r="D61" s="56">
        <f>+'[1]ערכים'!$J$23/1000</f>
        <v>64.451</v>
      </c>
      <c r="E61" s="57"/>
      <c r="F61" s="14">
        <f>+'[1]כמויות'!$K$23</f>
        <v>149408</v>
      </c>
      <c r="G61" s="56">
        <f>+'[1]ערכים'!$K$23/1000</f>
        <v>68.219</v>
      </c>
      <c r="H61" s="57"/>
      <c r="I61" s="21">
        <f aca="true" t="shared" si="2" ref="I61:J67">+(F61-C61)/C61*100</f>
        <v>0.10720411663807891</v>
      </c>
      <c r="J61" s="22">
        <f t="shared" si="2"/>
        <v>5.846301841709207</v>
      </c>
      <c r="K61" s="23"/>
      <c r="L61" s="58"/>
      <c r="M61" s="58"/>
      <c r="N61" s="59"/>
    </row>
    <row r="62" spans="1:14" s="2" customFormat="1" ht="26.25" customHeight="1">
      <c r="A62" s="255"/>
      <c r="B62" s="183" t="s">
        <v>28</v>
      </c>
      <c r="C62" s="14">
        <f>+'[1]כמויות'!$P$23</f>
        <v>150839</v>
      </c>
      <c r="D62" s="56">
        <f>+'[1]ערכים'!$P$23/1000</f>
        <v>40.264</v>
      </c>
      <c r="E62" s="57"/>
      <c r="F62" s="14">
        <f>+'[1]כמויות'!$Q$23</f>
        <v>150718</v>
      </c>
      <c r="G62" s="56">
        <f>+'[1]ערכים'!$Q$23/1000</f>
        <v>40.333</v>
      </c>
      <c r="H62" s="57"/>
      <c r="I62" s="21">
        <f t="shared" si="2"/>
        <v>-0.08021798076094379</v>
      </c>
      <c r="J62" s="22">
        <f t="shared" si="2"/>
        <v>0.17136896483209693</v>
      </c>
      <c r="K62" s="23"/>
      <c r="L62" s="58"/>
      <c r="M62" s="58"/>
      <c r="N62" s="59"/>
    </row>
    <row r="63" spans="1:14" s="2" customFormat="1" ht="26.25" customHeight="1">
      <c r="A63" s="255"/>
      <c r="B63" s="183" t="s">
        <v>29</v>
      </c>
      <c r="C63" s="14">
        <f>+'[1]כמויות'!$S$23</f>
        <v>33815</v>
      </c>
      <c r="D63" s="56">
        <f>+'[1]ערכים'!$S$23/1000</f>
        <v>7.795</v>
      </c>
      <c r="E63" s="57"/>
      <c r="F63" s="14">
        <f>+'[1]כמויות'!$T$23</f>
        <v>22561</v>
      </c>
      <c r="G63" s="56">
        <f>+'[1]ערכים'!$T$23/1000</f>
        <v>5.531</v>
      </c>
      <c r="H63" s="57"/>
      <c r="I63" s="21">
        <f t="shared" si="2"/>
        <v>-33.281088274434424</v>
      </c>
      <c r="J63" s="22">
        <f t="shared" si="2"/>
        <v>-29.044259140474665</v>
      </c>
      <c r="K63" s="23"/>
      <c r="L63" s="58"/>
      <c r="M63" s="58"/>
      <c r="N63" s="59"/>
    </row>
    <row r="64" spans="1:14" s="2" customFormat="1" ht="26.25" customHeight="1" thickBot="1">
      <c r="A64" s="255"/>
      <c r="B64" s="183" t="s">
        <v>30</v>
      </c>
      <c r="C64" s="14">
        <f>+'[1]כמויות'!$M$23</f>
        <v>39520</v>
      </c>
      <c r="D64" s="56">
        <f>+'[1]ערכים'!$M$23/1000</f>
        <v>12.642</v>
      </c>
      <c r="E64" s="57"/>
      <c r="F64" s="14">
        <f>+'[1]כמויות'!$N$23</f>
        <v>36903</v>
      </c>
      <c r="G64" s="56">
        <f>+'[1]ערכים'!$N$23/1000</f>
        <v>12.519</v>
      </c>
      <c r="H64" s="57"/>
      <c r="I64" s="21">
        <f t="shared" si="2"/>
        <v>-6.621963562753036</v>
      </c>
      <c r="J64" s="22">
        <f t="shared" si="2"/>
        <v>-0.9729473184622633</v>
      </c>
      <c r="K64" s="23"/>
      <c r="L64" s="58"/>
      <c r="M64" s="58"/>
      <c r="N64" s="59"/>
    </row>
    <row r="65" spans="1:14" s="2" customFormat="1" ht="33.75" customHeight="1">
      <c r="A65" s="256" t="s">
        <v>33</v>
      </c>
      <c r="B65" s="177" t="s">
        <v>34</v>
      </c>
      <c r="C65" s="62">
        <f>+'[1]כמויות'!$Y$23</f>
        <v>308205</v>
      </c>
      <c r="D65" s="63">
        <f>+'[1]ערכים'!$Y$23/1000</f>
        <v>108.085</v>
      </c>
      <c r="E65" s="64"/>
      <c r="F65" s="62">
        <f>+'[1]כמויות'!$Z$23</f>
        <v>284092</v>
      </c>
      <c r="G65" s="63">
        <f>+'[1]ערכים'!$Z$23/1000</f>
        <v>98.59</v>
      </c>
      <c r="H65" s="64"/>
      <c r="I65" s="65">
        <f t="shared" si="2"/>
        <v>-7.823688778572703</v>
      </c>
      <c r="J65" s="66">
        <f t="shared" si="2"/>
        <v>-8.784752740898359</v>
      </c>
      <c r="K65" s="67"/>
      <c r="L65" s="68"/>
      <c r="M65" s="68"/>
      <c r="N65" s="69"/>
    </row>
    <row r="66" spans="1:14" s="2" customFormat="1" ht="33.75" customHeight="1" thickBot="1">
      <c r="A66" s="255"/>
      <c r="B66" s="183" t="s">
        <v>61</v>
      </c>
      <c r="C66" s="14">
        <f>+'[1]כמויות'!$V$23</f>
        <v>107360</v>
      </c>
      <c r="D66" s="56">
        <f>+'[1]ערכים'!$V$23/1000</f>
        <v>7.858</v>
      </c>
      <c r="E66" s="57"/>
      <c r="F66" s="14">
        <f>+'[1]כמויות'!$W$23</f>
        <v>91921</v>
      </c>
      <c r="G66" s="56">
        <f>+'[1]ערכים'!$W$23/1000</f>
        <v>6.774</v>
      </c>
      <c r="H66" s="57"/>
      <c r="I66" s="21">
        <f t="shared" si="2"/>
        <v>-14.38058867362146</v>
      </c>
      <c r="J66" s="22">
        <f t="shared" si="2"/>
        <v>-13.794858742682612</v>
      </c>
      <c r="K66" s="23"/>
      <c r="L66" s="58"/>
      <c r="M66" s="58"/>
      <c r="N66" s="59"/>
    </row>
    <row r="67" spans="1:14" s="133" customFormat="1" ht="27.75" customHeight="1" thickBot="1">
      <c r="A67" s="328" t="s">
        <v>37</v>
      </c>
      <c r="B67" s="329"/>
      <c r="C67" s="193">
        <f>+'[2]מאי'!$D$40/20</f>
        <v>142412</v>
      </c>
      <c r="D67" s="194">
        <f>+'[2]מאי'!$C$40/1000000</f>
        <v>81.282786</v>
      </c>
      <c r="E67" s="195">
        <f>+'[2]מאי'!$G$40/1000000</f>
        <v>1818.804362</v>
      </c>
      <c r="F67" s="193">
        <f>+'[3]מאי'!$D$40/20</f>
        <v>138989.65</v>
      </c>
      <c r="G67" s="194">
        <f>+'[3]מאי'!$C$40/1000000</f>
        <v>83.735079</v>
      </c>
      <c r="H67" s="195">
        <f>+'[3]מאי'!$G$40/1000000</f>
        <v>2103.653127</v>
      </c>
      <c r="I67" s="196">
        <f t="shared" si="2"/>
        <v>-2.403133162935712</v>
      </c>
      <c r="J67" s="197">
        <f t="shared" si="2"/>
        <v>3.0169893536867662</v>
      </c>
      <c r="K67" s="198">
        <f>+(H67-E67)/E67*100</f>
        <v>15.661319653245915</v>
      </c>
      <c r="L67" s="199"/>
      <c r="M67" s="199"/>
      <c r="N67" s="200"/>
    </row>
    <row r="68" spans="1:14" ht="21" customHeight="1" thickBot="1">
      <c r="A68" s="322" t="s">
        <v>16</v>
      </c>
      <c r="B68" s="323"/>
      <c r="C68" s="323"/>
      <c r="D68" s="323"/>
      <c r="E68" s="323"/>
      <c r="F68" s="323"/>
      <c r="G68" s="323"/>
      <c r="H68" s="323"/>
      <c r="I68" s="323"/>
      <c r="J68" s="323"/>
      <c r="K68" s="323"/>
      <c r="L68" s="323"/>
      <c r="M68" s="323"/>
      <c r="N68" s="324"/>
    </row>
    <row r="69" spans="1:14" ht="16.5" customHeight="1" thickBot="1">
      <c r="A69" s="201"/>
      <c r="B69" s="325" t="s">
        <v>23</v>
      </c>
      <c r="C69" s="274" t="s">
        <v>85</v>
      </c>
      <c r="D69" s="275"/>
      <c r="E69" s="276"/>
      <c r="F69" s="321">
        <v>41395</v>
      </c>
      <c r="G69" s="275"/>
      <c r="H69" s="276"/>
      <c r="I69" s="287" t="s">
        <v>6</v>
      </c>
      <c r="J69" s="288"/>
      <c r="K69" s="289"/>
      <c r="L69" s="296" t="s">
        <v>19</v>
      </c>
      <c r="M69" s="297"/>
      <c r="N69" s="298"/>
    </row>
    <row r="70" spans="1:14" ht="16.5" customHeight="1" thickBot="1">
      <c r="A70" s="188"/>
      <c r="B70" s="326"/>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5" t="s">
        <v>26</v>
      </c>
      <c r="B71" s="183" t="s">
        <v>27</v>
      </c>
      <c r="C71" s="14">
        <f>+'[1]כמויות'!$J$10</f>
        <v>35790</v>
      </c>
      <c r="D71" s="56">
        <f>+'[1]ערכים'!$J$10/1000</f>
        <v>16.626</v>
      </c>
      <c r="E71" s="57"/>
      <c r="F71" s="14">
        <f>+'[1]כמויות'!$K$10</f>
        <v>23548</v>
      </c>
      <c r="G71" s="56">
        <f>+'[1]ערכים'!$K$10/1000</f>
        <v>11.805</v>
      </c>
      <c r="H71" s="57"/>
      <c r="I71" s="21">
        <f aca="true" t="shared" si="3" ref="I71:J77">+(F71-C71)/C71*100</f>
        <v>-34.205085219335004</v>
      </c>
      <c r="J71" s="22">
        <f t="shared" si="3"/>
        <v>-28.99675207506316</v>
      </c>
      <c r="K71" s="23"/>
      <c r="L71" s="82">
        <f>+(F71-'[1]כמויות'!$K$9)/'[1]כמויות'!$K$9*100</f>
        <v>-27.050805452292444</v>
      </c>
      <c r="M71" s="83">
        <f>+(G71*1000-'[1]ערכים'!$K$9)/'[1]ערכים'!$K$9*100</f>
        <v>-13.345078176613082</v>
      </c>
      <c r="N71" s="84"/>
    </row>
    <row r="72" spans="1:14" ht="25.5" customHeight="1">
      <c r="A72" s="255"/>
      <c r="B72" s="183"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55"/>
      <c r="B73" s="183"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55"/>
      <c r="B74" s="183"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56" t="s">
        <v>33</v>
      </c>
      <c r="B75" s="177" t="s">
        <v>34</v>
      </c>
      <c r="C75" s="62">
        <f>+'[1]כמויות'!$Y$10</f>
        <v>57085</v>
      </c>
      <c r="D75" s="63">
        <f>+'[1]ערכים'!$Y$10/1000</f>
        <v>19.645</v>
      </c>
      <c r="E75" s="64"/>
      <c r="F75" s="62">
        <f>+'[1]כמויות'!$Z$10</f>
        <v>62279</v>
      </c>
      <c r="G75" s="63">
        <f>+'[1]ערכים'!$Z$10/1000</f>
        <v>23.19</v>
      </c>
      <c r="H75" s="64"/>
      <c r="I75" s="65">
        <f t="shared" si="3"/>
        <v>9.09871244635193</v>
      </c>
      <c r="J75" s="66">
        <f t="shared" si="3"/>
        <v>18.045304148638337</v>
      </c>
      <c r="K75" s="67"/>
      <c r="L75" s="22">
        <f>+(F75-'[1]כמויות'!$Z$9)/'[1]כמויות'!$Z$9*100</f>
        <v>7.422036704843384</v>
      </c>
      <c r="M75" s="22">
        <f>+(G75*1000-'[1]ערכים'!$Z$9)/'[1]ערכים'!$Z$9*100</f>
        <v>16.008004002001</v>
      </c>
      <c r="N75" s="85"/>
    </row>
    <row r="76" spans="1:14" ht="34.5" customHeight="1" thickBot="1">
      <c r="A76" s="255"/>
      <c r="B76" s="183" t="s">
        <v>61</v>
      </c>
      <c r="C76" s="14">
        <f>+'[1]כמויות'!$V$10</f>
        <v>18455</v>
      </c>
      <c r="D76" s="56">
        <f>+'[1]ערכים'!$V$10/1000</f>
        <v>1.26</v>
      </c>
      <c r="E76" s="57"/>
      <c r="F76" s="14">
        <f>+'[1]כמויות'!$W$10</f>
        <v>16921</v>
      </c>
      <c r="G76" s="56">
        <f>+'[1]ערכים'!$W$10/1000</f>
        <v>1.488</v>
      </c>
      <c r="H76" s="57"/>
      <c r="I76" s="21">
        <f t="shared" si="3"/>
        <v>-8.312110539149282</v>
      </c>
      <c r="J76" s="22">
        <f t="shared" si="3"/>
        <v>18.095238095238095</v>
      </c>
      <c r="K76" s="23"/>
      <c r="L76" s="22">
        <f>+(F76-'[1]כמויות'!$W$9)/'[1]כמויות'!$W$9*100</f>
        <v>-9.682412596744063</v>
      </c>
      <c r="M76" s="22">
        <f>+(G76*1000-'[1]ערכים'!$W$9)/'[1]ערכים'!$W$9*100</f>
        <v>-0.8</v>
      </c>
      <c r="N76" s="85"/>
    </row>
    <row r="77" spans="1:14" ht="20.25" customHeight="1" thickBot="1">
      <c r="A77" s="328" t="s">
        <v>37</v>
      </c>
      <c r="B77" s="329"/>
      <c r="C77" s="193">
        <f>+'[2]מאי'!$D$15/20</f>
        <v>31408.2</v>
      </c>
      <c r="D77" s="194">
        <f>+'[2]מאי'!$C$15/1000000</f>
        <v>17.967695</v>
      </c>
      <c r="E77" s="195">
        <f>+'[2]מאי'!$G$15/1000000</f>
        <v>402.034424</v>
      </c>
      <c r="F77" s="193">
        <f>+'[3]מאי'!$D$15/20</f>
        <v>27351.5</v>
      </c>
      <c r="G77" s="194">
        <f>+'[3]מאי'!$C$15/1000000</f>
        <v>16.570029</v>
      </c>
      <c r="H77" s="195">
        <f>+'[3]מאי'!$G$15/1000000</f>
        <v>453.427711</v>
      </c>
      <c r="I77" s="196">
        <f t="shared" si="3"/>
        <v>-12.916053769397804</v>
      </c>
      <c r="J77" s="197">
        <f t="shared" si="3"/>
        <v>-7.778771845804358</v>
      </c>
      <c r="K77" s="198">
        <f>+(H77-E77)/E77*100</f>
        <v>12.783305093297182</v>
      </c>
      <c r="L77" s="197">
        <f>+(F77-'[3]אפריל'!$D$15/20)/('[3]אפריל'!$D$15/20)*100</f>
        <v>-3.626917446094809</v>
      </c>
      <c r="M77" s="197">
        <f>+(G77*1000000-'[3]אפריל'!$C$15)/'[3]אפריל'!$C$15*100</f>
        <v>-3.5913132957993588</v>
      </c>
      <c r="N77" s="202">
        <f>+(H77*1000000-'[3]אפריל'!$G$15)/'[3]אפריל'!$G$15*100</f>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3" t="s">
        <v>0</v>
      </c>
      <c r="C83" s="253"/>
      <c r="D83" s="253"/>
      <c r="E83" s="253"/>
      <c r="F83" s="253"/>
      <c r="G83" s="253"/>
      <c r="H83" s="253"/>
      <c r="I83" s="253"/>
      <c r="J83" s="253"/>
      <c r="K83" s="253"/>
      <c r="L83" s="253"/>
      <c r="M83" s="253"/>
      <c r="N83" s="253"/>
    </row>
    <row r="84" spans="4:14" s="2" customFormat="1" ht="12" customHeight="1" thickBot="1">
      <c r="D84" s="203"/>
      <c r="E84" s="203"/>
      <c r="G84" s="203"/>
      <c r="H84" s="203"/>
      <c r="I84" s="203"/>
      <c r="J84" s="203"/>
      <c r="K84" s="203"/>
      <c r="L84" s="203"/>
      <c r="M84" s="203"/>
      <c r="N84" s="203"/>
    </row>
    <row r="85" spans="1:14" s="135" customFormat="1" ht="16.5" customHeight="1" thickBot="1">
      <c r="A85" s="224" t="s">
        <v>46</v>
      </c>
      <c r="B85" s="330" t="s">
        <v>23</v>
      </c>
      <c r="C85" s="332" t="s">
        <v>8</v>
      </c>
      <c r="D85" s="333"/>
      <c r="E85" s="334" t="s">
        <v>39</v>
      </c>
      <c r="F85" s="334"/>
      <c r="G85" s="335" t="s">
        <v>6</v>
      </c>
      <c r="H85" s="336"/>
      <c r="I85" s="337" t="s">
        <v>8</v>
      </c>
      <c r="J85" s="338"/>
      <c r="K85" s="339" t="s">
        <v>39</v>
      </c>
      <c r="L85" s="338"/>
      <c r="M85" s="340" t="s">
        <v>6</v>
      </c>
      <c r="N85" s="341"/>
    </row>
    <row r="86" spans="1:14" s="140" customFormat="1" ht="21" customHeight="1" thickBot="1">
      <c r="A86" s="225"/>
      <c r="B86" s="331"/>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6"/>
      <c r="B87" s="209" t="s">
        <v>47</v>
      </c>
      <c r="C87" s="143">
        <f>+'[2]מאי'!$C$38/1000000</f>
        <v>302.542038</v>
      </c>
      <c r="D87" s="143">
        <f>+'[3]מאי'!$C$38/1000000</f>
        <v>306.757498</v>
      </c>
      <c r="E87" s="144">
        <f>+'[2]מאי'!$G$38/1000000</f>
        <v>171.236873</v>
      </c>
      <c r="F87" s="144">
        <f>+'[3]מאי'!$G$38/1000000</f>
        <v>168.939762</v>
      </c>
      <c r="G87" s="145">
        <f>+(D87-C87)/C87*100</f>
        <v>1.3933468644116185</v>
      </c>
      <c r="H87" s="146">
        <f>+(F87-E87)/E87*100</f>
        <v>-1.3414815160751044</v>
      </c>
      <c r="I87" s="142">
        <f>+'[2]מאי'!$C$13/1000000</f>
        <v>40.803506</v>
      </c>
      <c r="J87" s="143">
        <f>+'[3]מאי'!$C$13/1000000</f>
        <v>69.041258</v>
      </c>
      <c r="K87" s="143">
        <f>+'[2]מאי'!$G$13/1000000</f>
        <v>23.218379</v>
      </c>
      <c r="L87" s="143">
        <f>+'[3]מאי'!$G$13/1000000</f>
        <v>37.3568</v>
      </c>
      <c r="M87" s="210">
        <f>+(J87-I87)/I87*100</f>
        <v>69.20422965614769</v>
      </c>
      <c r="N87" s="211">
        <f>+(L87-K87)/K87*100</f>
        <v>60.893230315518586</v>
      </c>
    </row>
    <row r="88" spans="1:14" s="2" customFormat="1" ht="15" customHeight="1">
      <c r="A88" s="226"/>
      <c r="B88" s="209" t="s">
        <v>48</v>
      </c>
      <c r="C88" s="143">
        <f>+'[2]מאי'!$C$39/1000000</f>
        <v>44.120048</v>
      </c>
      <c r="D88" s="143">
        <f>+'[3]מאי'!$C$39/1000000</f>
        <v>48.203056</v>
      </c>
      <c r="E88" s="144">
        <f>+'[2]מאי'!$G$39/1000000</f>
        <v>177.932618</v>
      </c>
      <c r="F88" s="144">
        <f>+'[3]מאי'!$G$39/1000000</f>
        <v>242.602269</v>
      </c>
      <c r="G88" s="145">
        <f>+(D88-C88)/C88*100</f>
        <v>9.254314501199092</v>
      </c>
      <c r="H88" s="146">
        <f>+(F88-E88)/E88*100</f>
        <v>36.34502303563028</v>
      </c>
      <c r="I88" s="142">
        <f>+'[2]מאי'!$C$14/1000000</f>
        <v>9.990778</v>
      </c>
      <c r="J88" s="143">
        <f>+'[3]מאי'!$C$14/1000000</f>
        <v>11.806549</v>
      </c>
      <c r="K88" s="143">
        <f>+'[2]מאי'!$G$14/1000000</f>
        <v>39.382875</v>
      </c>
      <c r="L88" s="143">
        <f>+'[3]מאי'!$G$14/1000000</f>
        <v>67.239465</v>
      </c>
      <c r="M88" s="210">
        <f>+(J88-I88)/I88*100</f>
        <v>18.174470496692045</v>
      </c>
      <c r="N88" s="211">
        <f>+(L88-K88)/K88*100</f>
        <v>70.73274868835756</v>
      </c>
    </row>
    <row r="89" spans="1:14" s="2" customFormat="1" ht="14.25" customHeight="1" thickBot="1">
      <c r="A89" s="227"/>
      <c r="B89" s="212" t="s">
        <v>49</v>
      </c>
      <c r="C89" s="149">
        <f>+'[2]מאי'!$C$37/1000000</f>
        <v>1822.762684</v>
      </c>
      <c r="D89" s="149">
        <f>+'[3]מאי'!$C$37/1000000</f>
        <v>1389.366862</v>
      </c>
      <c r="E89" s="150">
        <f>+'[2]מאי'!$G$37/1000000</f>
        <v>789.353753</v>
      </c>
      <c r="F89" s="150">
        <f>+'[3]מאי'!$G$37/1000000</f>
        <v>674.28197</v>
      </c>
      <c r="G89" s="151">
        <f>+(D89-C89)/C89*100</f>
        <v>-23.776864964611047</v>
      </c>
      <c r="H89" s="152">
        <f>+(F89-E89)/E89*100</f>
        <v>-14.57797376178434</v>
      </c>
      <c r="I89" s="148">
        <f>+'[2]מאי'!$C$12/1000000</f>
        <v>277.056391</v>
      </c>
      <c r="J89" s="149">
        <f>+'[3]מאי'!$C$12/1000000</f>
        <v>180.830221</v>
      </c>
      <c r="K89" s="149">
        <f>+'[2]מאי'!$G$12/1000000</f>
        <v>90.954359</v>
      </c>
      <c r="L89" s="149">
        <f>+'[3]מאי'!$G$12/1000000</f>
        <v>63.58885</v>
      </c>
      <c r="M89" s="213">
        <f>+(J89-I89)/I89*100</f>
        <v>-34.73161895045403</v>
      </c>
      <c r="N89" s="214">
        <f>+(L89-K89)/K89*100</f>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5" t="s">
        <v>66</v>
      </c>
      <c r="B93" s="236"/>
      <c r="C93" s="342" t="s">
        <v>88</v>
      </c>
      <c r="D93" s="343"/>
      <c r="E93" s="343"/>
      <c r="F93" s="344"/>
      <c r="G93" s="239" t="s">
        <v>89</v>
      </c>
      <c r="H93" s="240"/>
      <c r="I93" s="240"/>
      <c r="J93" s="241"/>
      <c r="K93" s="242" t="s">
        <v>52</v>
      </c>
      <c r="L93" s="243"/>
    </row>
    <row r="94" spans="1:12" s="159" customFormat="1" ht="21" customHeight="1" thickBot="1">
      <c r="A94" s="237"/>
      <c r="B94" s="238"/>
      <c r="C94" s="244">
        <v>2012</v>
      </c>
      <c r="D94" s="245"/>
      <c r="E94" s="155">
        <v>2013</v>
      </c>
      <c r="F94" s="156" t="s">
        <v>53</v>
      </c>
      <c r="G94" s="244">
        <v>2012</v>
      </c>
      <c r="H94" s="245"/>
      <c r="I94" s="155">
        <v>2013</v>
      </c>
      <c r="J94" s="156" t="s">
        <v>53</v>
      </c>
      <c r="K94" s="157" t="s">
        <v>82</v>
      </c>
      <c r="L94" s="158" t="s">
        <v>53</v>
      </c>
    </row>
    <row r="95" spans="1:12" s="5" customFormat="1" ht="22.5" customHeight="1" thickBot="1">
      <c r="A95" s="160" t="s">
        <v>55</v>
      </c>
      <c r="B95" s="161"/>
      <c r="C95" s="222">
        <v>28644</v>
      </c>
      <c r="D95" s="223"/>
      <c r="E95" s="162">
        <v>27266</v>
      </c>
      <c r="F95" s="163">
        <f>+(E95-C95)/C95*100</f>
        <v>-4.81078061723223</v>
      </c>
      <c r="G95" s="222">
        <v>5683</v>
      </c>
      <c r="H95" s="223"/>
      <c r="I95" s="162">
        <v>5443</v>
      </c>
      <c r="J95" s="163">
        <f>+(I95-G95)/G95*100</f>
        <v>-4.223121590709133</v>
      </c>
      <c r="K95" s="164">
        <v>5820</v>
      </c>
      <c r="L95" s="165">
        <f>+(I95-K95)/K95*100</f>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O166" sqref="O166"/>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Haim Oz - Chamber Of Commerce</cp:lastModifiedBy>
  <dcterms:created xsi:type="dcterms:W3CDTF">2013-03-04T06:48:43Z</dcterms:created>
  <dcterms:modified xsi:type="dcterms:W3CDTF">2013-06-10T06:34:04Z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ies>
</file>